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rosaluddosi\Documents\METROSALUD 2024\Matriz ITA 2024\Información a publicar\"/>
    </mc:Choice>
  </mc:AlternateContent>
  <bookViews>
    <workbookView xWindow="0" yWindow="0" windowWidth="24000" windowHeight="9735"/>
  </bookViews>
  <sheets>
    <sheet name="ANEXO 2 -DICIEMBRE 2023" sheetId="1" r:id="rId1"/>
    <sheet name="ANEXO 4 - DICIEMB 2023" sheetId="2" r:id="rId2"/>
  </sheets>
  <externalReferences>
    <externalReference r:id="rId3"/>
  </externalReferences>
  <definedNames>
    <definedName name="_xlnm.Print_Area" localSheetId="0">'ANEXO 2 -DICIEMBRE 2023'!$A$1:$F$98</definedName>
    <definedName name="_xlnm.Print_Area" localSheetId="1">'ANEXO 4 - DICIEMB 2023'!$A$1:$G$78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H57" i="2"/>
  <c r="F55" i="2"/>
  <c r="F52" i="2"/>
  <c r="F47" i="2"/>
  <c r="F44" i="2"/>
  <c r="F31" i="2"/>
  <c r="F19" i="2" s="1"/>
  <c r="F21" i="2"/>
  <c r="F16" i="2"/>
  <c r="F13" i="2"/>
  <c r="F11" i="2" s="1"/>
  <c r="F42" i="2" s="1"/>
  <c r="F60" i="2" s="1"/>
  <c r="F64" i="2" s="1"/>
  <c r="F78" i="1" l="1"/>
  <c r="C77" i="1"/>
  <c r="F69" i="1"/>
  <c r="F66" i="1"/>
  <c r="C59" i="1"/>
  <c r="C55" i="1" s="1"/>
  <c r="F56" i="1"/>
  <c r="F48" i="1"/>
  <c r="C48" i="1"/>
  <c r="C35" i="1"/>
  <c r="C71" i="1" s="1"/>
  <c r="C70" i="1" s="1"/>
  <c r="C34" i="1"/>
  <c r="F33" i="1"/>
  <c r="F30" i="1"/>
  <c r="F44" i="1" s="1"/>
  <c r="F42" i="1" s="1"/>
  <c r="F39" i="1" s="1"/>
  <c r="C30" i="1"/>
  <c r="C28" i="1"/>
  <c r="C53" i="1" s="1"/>
  <c r="C52" i="1" s="1"/>
  <c r="C27" i="1"/>
  <c r="C23" i="1"/>
  <c r="C46" i="1" s="1"/>
  <c r="C45" i="1" s="1"/>
  <c r="C22" i="1"/>
  <c r="C19" i="1"/>
  <c r="F18" i="1"/>
  <c r="F13" i="1"/>
  <c r="C13" i="1"/>
  <c r="C11" i="1"/>
  <c r="C44" i="1" l="1"/>
  <c r="C75" i="1" s="1"/>
  <c r="F28" i="1"/>
  <c r="F11" i="1" s="1"/>
  <c r="F61" i="1" s="1"/>
  <c r="F76" i="1" s="1"/>
</calcChain>
</file>

<file path=xl/comments1.xml><?xml version="1.0" encoding="utf-8"?>
<comments xmlns="http://schemas.openxmlformats.org/spreadsheetml/2006/main">
  <authors>
    <author>metrosaluddosi</author>
    <author>TECNICA CONTABILIDAD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verificar corriente y no corriente en dic termino no corriente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sbermudez: se trae el dato de la conciliacion de cartera hoja Resumen radicacion </t>
        </r>
        <r>
          <rPr>
            <sz val="9"/>
            <color indexed="81"/>
            <rFont val="Tahoma"/>
            <family val="2"/>
          </rPr>
          <t xml:space="preserve">
-360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TECNICA CONTABILIDAD:</t>
        </r>
        <r>
          <rPr>
            <sz val="9"/>
            <color indexed="81"/>
            <rFont val="Tahoma"/>
            <family val="2"/>
          </rPr>
          <t xml:space="preserve">
40% del total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LLEVO A LOS CORRIENTE LO QUE TENGA LA CUENTA 251401,  251406 Y DE LA 251405 RESTO  1.000.000.000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</rPr>
          <t xml:space="preserve">Se registra solo el 15% de la ceunta  sin el  saldo del municipio este y el 85%  a No correinte 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corriente y no corriente verificar 251401 corriente y 251405 cuotas partes, lo demas no corriente la 251410 251412 y 251414.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sbermudez: se trae el dato de la conciliacion de cartera hoja Resumen radicacion incluye cuentas de dificil cobro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verificar corriente y no corriente en dic termino no corriente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verificar si todo debio ser no corriente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un 60% del total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se lleva a lo NC lo que halla en la cta 19040801 con el NIT Medellin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<sst xmlns="http://schemas.openxmlformats.org/spreadsheetml/2006/main" count="182" uniqueCount="146">
  <si>
    <t>ANEXO No. 2</t>
  </si>
  <si>
    <t>EMPRESA SOCIAL DEL ESTADO METROSALUD</t>
  </si>
  <si>
    <t>NIT 800.058.016-1</t>
  </si>
  <si>
    <t>MEDELLIN, ANTIOQUIA</t>
  </si>
  <si>
    <t>ESTADO DE SITUACION FINANCIERA INDIVIDUAL</t>
  </si>
  <si>
    <t>AL 31 DE DICIEMBRE  DE 2023</t>
  </si>
  <si>
    <t xml:space="preserve"> (Cifras expresadas en pesos Colombianos)</t>
  </si>
  <si>
    <t>Código</t>
  </si>
  <si>
    <t>ACTIVO</t>
  </si>
  <si>
    <t>PASIVO</t>
  </si>
  <si>
    <t xml:space="preserve">CORRIENTE </t>
  </si>
  <si>
    <t>Efectivo y Equivalentes al Efectivo</t>
  </si>
  <si>
    <t>Préstamos por Pagar</t>
  </si>
  <si>
    <t>Caja</t>
  </si>
  <si>
    <t>Financiamientos Internos a Corto Plazo</t>
  </si>
  <si>
    <t>Depositos en Instituciones Financieras</t>
  </si>
  <si>
    <t>Fondos en Transito</t>
  </si>
  <si>
    <t xml:space="preserve">Efectivo de uso restringido </t>
  </si>
  <si>
    <t>Cuentas por Pagar</t>
  </si>
  <si>
    <t>Inversiones</t>
  </si>
  <si>
    <t>Adquisición de Bienes y Servicios</t>
  </si>
  <si>
    <t>Inversiones  de Administracion de Liquidez al Costo</t>
  </si>
  <si>
    <t>Recursos a Favor de Terceros</t>
  </si>
  <si>
    <t xml:space="preserve">Descuentos de  Nomina </t>
  </si>
  <si>
    <t xml:space="preserve">Cuentas Por Cobrar </t>
  </si>
  <si>
    <t>Retencion en la Fuente e Impuesto de Timbre</t>
  </si>
  <si>
    <t xml:space="preserve"> Servicios de salud</t>
  </si>
  <si>
    <t>Impuestos Contribuciones y Tasas</t>
  </si>
  <si>
    <t>Transferencias y Subvenciones por Cobrar</t>
  </si>
  <si>
    <t xml:space="preserve">Impuesto al Valor Agregado Iva </t>
  </si>
  <si>
    <t xml:space="preserve">Otras Cuentas por Cobrar </t>
  </si>
  <si>
    <t xml:space="preserve">Creditos Judiciales </t>
  </si>
  <si>
    <t xml:space="preserve">Otras Cuentas por Pagar </t>
  </si>
  <si>
    <t xml:space="preserve">Prestamos por Cobrar </t>
  </si>
  <si>
    <t>Prestamos Concedidos</t>
  </si>
  <si>
    <t>Beneficios a Empleados</t>
  </si>
  <si>
    <t>Beneficios a los Empleados a Corto Plazo</t>
  </si>
  <si>
    <t>Inventarios</t>
  </si>
  <si>
    <t>Beneficio Pos Empleo - Pensiones</t>
  </si>
  <si>
    <t>Materiales y Suministros</t>
  </si>
  <si>
    <t>Deterioro Acumulado de Inventario</t>
  </si>
  <si>
    <t>Otros Pasivos</t>
  </si>
  <si>
    <t>Otros activos</t>
  </si>
  <si>
    <t xml:space="preserve">Recursos Recibidos en Administracion </t>
  </si>
  <si>
    <t>Plan de activos Para Beneficios Pos empleo</t>
  </si>
  <si>
    <t>Ingresos Recibos por Anticpado</t>
  </si>
  <si>
    <t>Bienes y Servicios Pagados por Anticipado</t>
  </si>
  <si>
    <t xml:space="preserve">Otros Pasivos Diferidos </t>
  </si>
  <si>
    <t xml:space="preserve">Avances Y Anticipos Entregados </t>
  </si>
  <si>
    <t>Recursos Entregados en Administracion</t>
  </si>
  <si>
    <t xml:space="preserve">Depositos Judiciales </t>
  </si>
  <si>
    <t xml:space="preserve">NO CORRIENTE </t>
  </si>
  <si>
    <t>Intangible</t>
  </si>
  <si>
    <t>Amortización Acumulada de Intangibles</t>
  </si>
  <si>
    <t>Deterioro Acumulado de Activos Intangibles</t>
  </si>
  <si>
    <t>Beneficios a los Empleados a Largo Plazo</t>
  </si>
  <si>
    <t>Servicios de Salud</t>
  </si>
  <si>
    <t>Provisiones</t>
  </si>
  <si>
    <t>Cuentas por Cobrar de Dificil Recaudo</t>
  </si>
  <si>
    <t>Litigios y Demandas</t>
  </si>
  <si>
    <t>Deterioro Acumulado de Cuentas por cobrar</t>
  </si>
  <si>
    <t>Provisiones Diversas</t>
  </si>
  <si>
    <t>Prestamos por cobrar</t>
  </si>
  <si>
    <t>Propiedades, Planta y Equipo</t>
  </si>
  <si>
    <t>Terrenos</t>
  </si>
  <si>
    <t>Construcciones en Curso</t>
  </si>
  <si>
    <t>Bienes Muebles en Bodega</t>
  </si>
  <si>
    <t>Edificaciones</t>
  </si>
  <si>
    <t>Maquinaria y Equipo</t>
  </si>
  <si>
    <t>Equipo Médico y Científico</t>
  </si>
  <si>
    <t>TOTAL PASIVO</t>
  </si>
  <si>
    <t>Muebles, Enseres y Equipos de Oficina</t>
  </si>
  <si>
    <t>Equipos de Comunicación y Computación</t>
  </si>
  <si>
    <t>Equipo de Transporte, Tracción y Elevación.</t>
  </si>
  <si>
    <t>Equipo de Comedor, Cocina, Despensa y Hotele.</t>
  </si>
  <si>
    <t>Bienes de Arte y Cultura</t>
  </si>
  <si>
    <t xml:space="preserve">Patrimonio Institucional </t>
  </si>
  <si>
    <t>Depreciación Acumulada</t>
  </si>
  <si>
    <t>Capital Fiscal</t>
  </si>
  <si>
    <t>Deterioro Acumulado De Propiedades, Planta y Equipo</t>
  </si>
  <si>
    <t>Resultado del Ejercicio Anteriores</t>
  </si>
  <si>
    <t>Resultado del Ejercicio</t>
  </si>
  <si>
    <t>Otros Activos</t>
  </si>
  <si>
    <t>Ganancias o Pérdidas por Planes beneficios empleados</t>
  </si>
  <si>
    <t>Propiedades de Inversion</t>
  </si>
  <si>
    <t>Depreciacion de Propiedades de Inversion</t>
  </si>
  <si>
    <t>TOTAL ACTIVO</t>
  </si>
  <si>
    <t xml:space="preserve">TOTAL PASIVO Y PATRIMONIO </t>
  </si>
  <si>
    <t xml:space="preserve">CUENTAS DE ORDEN DEUDORAS </t>
  </si>
  <si>
    <t>Activos Contingentes</t>
  </si>
  <si>
    <t xml:space="preserve">CUENTAS DE ORDEN ACREEDORAS </t>
  </si>
  <si>
    <t>Deudoras de Control</t>
  </si>
  <si>
    <t>Pasivos Contingentes</t>
  </si>
  <si>
    <t>Deudoras por Contra (cr)</t>
  </si>
  <si>
    <t>Acreedoras de Control</t>
  </si>
  <si>
    <t>Acreedoras por Contra (db)</t>
  </si>
  <si>
    <t>FIRMA DEL  REPRESENTANTE LEGAL</t>
  </si>
  <si>
    <t>FIRMA DEL REVISOR FISCAL</t>
  </si>
  <si>
    <t>NOMBRE:  VALENTINA SOSA CARVAJAL</t>
  </si>
  <si>
    <t>NOMBRE:  WILLIAM IGNACIO MARROQUIN RINCON</t>
  </si>
  <si>
    <t>C.C. 43.875.943</t>
  </si>
  <si>
    <t>T.P. 52196-T</t>
  </si>
  <si>
    <t>Designado por WMCIA  S.A.S</t>
  </si>
  <si>
    <t>FIRMA DE LA CONTADORA</t>
  </si>
  <si>
    <t xml:space="preserve">NOMBRE:  LUZ STELLA CASTRILLON BEDOYA </t>
  </si>
  <si>
    <t>T.P. 25900-T</t>
  </si>
  <si>
    <t xml:space="preserve">Anexo No. 4                   </t>
  </si>
  <si>
    <t xml:space="preserve">                     ESTADO DEL RESULTADOS INTEGRAL INDIVIDUAL</t>
  </si>
  <si>
    <t>Concepto</t>
  </si>
  <si>
    <t xml:space="preserve">INGRESOS OPERACIONALES </t>
  </si>
  <si>
    <t>Venta de Servicios</t>
  </si>
  <si>
    <t>COSTO DE VENTAS DE SERVICIOS</t>
  </si>
  <si>
    <t>GASTOS  OPERACIONALES</t>
  </si>
  <si>
    <t>Administración y Operación</t>
  </si>
  <si>
    <t>Sueldos y Salarios</t>
  </si>
  <si>
    <t>Contribuciones Imputadas</t>
  </si>
  <si>
    <t>Contribuciones Efectivas</t>
  </si>
  <si>
    <t>Aportes Sobre Nomina</t>
  </si>
  <si>
    <t xml:space="preserve">Prestaciones Sociales </t>
  </si>
  <si>
    <t xml:space="preserve">Gastos de Personal Diverso </t>
  </si>
  <si>
    <t>Generales</t>
  </si>
  <si>
    <t>Impuestos y Contribuciones</t>
  </si>
  <si>
    <t xml:space="preserve">Deterioro, Agotamiento, Depreciaciones y Amortizaciones </t>
  </si>
  <si>
    <t xml:space="preserve">Deterioro de Cuentas por Cobrar </t>
  </si>
  <si>
    <t>Deterioro de Inventarios</t>
  </si>
  <si>
    <t>Deterioro de Propiedades Planta y Equipos</t>
  </si>
  <si>
    <t>Deterioro de Activos Intangibles</t>
  </si>
  <si>
    <t>Depreciación de Propiedad, Planta y Equipo</t>
  </si>
  <si>
    <t>Depreciación de Propiedades de Inversión</t>
  </si>
  <si>
    <t>Amortización de Activos Intangibles</t>
  </si>
  <si>
    <t>Provision para Contingencias</t>
  </si>
  <si>
    <t xml:space="preserve">EXCEDENTE (DÉFICIT) OPERACIONAL </t>
  </si>
  <si>
    <t xml:space="preserve"> </t>
  </si>
  <si>
    <t>TRANSFERENCIAS Y SUBVENCIONES</t>
  </si>
  <si>
    <t>Subvenciones</t>
  </si>
  <si>
    <t xml:space="preserve">OTROS INGRESOS </t>
  </si>
  <si>
    <t>Financieros</t>
  </si>
  <si>
    <t>Ingresos Diversos</t>
  </si>
  <si>
    <t>Reversion de las Perdidas Por Deterioro</t>
  </si>
  <si>
    <t>Tranferencias y Subvenciones</t>
  </si>
  <si>
    <t>OTROS GASTOS</t>
  </si>
  <si>
    <t>Comisiones</t>
  </si>
  <si>
    <t>Gastos Diversos</t>
  </si>
  <si>
    <t xml:space="preserve">EXCEDENTE (DÉFICIT) DEL EJERCICIO </t>
  </si>
  <si>
    <t>OTRO RESULTADO INTEGRAL</t>
  </si>
  <si>
    <t>RESULTADO INTEGRAL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</si>
</sst>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$_-;\-* #,##0.00\ _$_-;_-* &quot;-&quot;??\ _$_-;_-@_-"/>
    <numFmt numFmtId="165" formatCode="_-* #,##0\ _$_-;\-* #,##0\ _$_-;_-* &quot;-&quot;??\ 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  <font>
      <sz val="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5">
    <xf numFmtId="0" fontId="0" fillId="0" borderId="0" xfId="0"/>
    <xf numFmtId="0" fontId="4" fillId="0" borderId="0" xfId="2" applyFont="1" applyFill="1"/>
    <xf numFmtId="3" fontId="3" fillId="0" borderId="0" xfId="2" applyNumberFormat="1" applyFont="1" applyFill="1" applyAlignment="1">
      <alignment horizontal="right"/>
    </xf>
    <xf numFmtId="0" fontId="3" fillId="0" borderId="0" xfId="2" applyFont="1" applyFill="1"/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3" fontId="5" fillId="0" borderId="0" xfId="2" applyNumberFormat="1" applyFont="1" applyFill="1" applyAlignment="1">
      <alignment horizontal="right"/>
    </xf>
    <xf numFmtId="0" fontId="5" fillId="0" borderId="0" xfId="2" applyFont="1" applyFill="1"/>
    <xf numFmtId="0" fontId="6" fillId="0" borderId="0" xfId="2" applyFont="1" applyFill="1"/>
    <xf numFmtId="3" fontId="6" fillId="0" borderId="1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0" fontId="6" fillId="0" borderId="0" xfId="2" applyFont="1" applyFill="1" applyAlignment="1">
      <alignment horizontal="right"/>
    </xf>
    <xf numFmtId="3" fontId="7" fillId="0" borderId="0" xfId="3" applyNumberFormat="1" applyFont="1" applyFill="1" applyBorder="1"/>
    <xf numFmtId="0" fontId="5" fillId="0" borderId="0" xfId="4" applyFont="1" applyFill="1" applyAlignment="1">
      <alignment horizontal="right"/>
    </xf>
    <xf numFmtId="0" fontId="5" fillId="0" borderId="0" xfId="4" applyFont="1" applyFill="1"/>
    <xf numFmtId="3" fontId="5" fillId="2" borderId="0" xfId="5" applyNumberFormat="1" applyFont="1" applyFill="1" applyAlignment="1">
      <alignment horizontal="right"/>
    </xf>
    <xf numFmtId="3" fontId="5" fillId="0" borderId="0" xfId="5" applyNumberFormat="1" applyFont="1" applyFill="1" applyAlignment="1">
      <alignment horizontal="right"/>
    </xf>
    <xf numFmtId="0" fontId="7" fillId="0" borderId="0" xfId="2" applyFont="1" applyFill="1"/>
    <xf numFmtId="3" fontId="6" fillId="2" borderId="1" xfId="2" applyNumberFormat="1" applyFont="1" applyFill="1" applyBorder="1" applyAlignment="1">
      <alignment horizontal="right"/>
    </xf>
    <xf numFmtId="4" fontId="8" fillId="0" borderId="1" xfId="2" applyNumberFormat="1" applyFont="1" applyFill="1" applyBorder="1" applyAlignment="1">
      <alignment horizontal="right"/>
    </xf>
    <xf numFmtId="3" fontId="7" fillId="0" borderId="0" xfId="6" applyNumberFormat="1" applyFont="1" applyFill="1" applyAlignment="1">
      <alignment horizontal="right"/>
    </xf>
    <xf numFmtId="3" fontId="7" fillId="0" borderId="0" xfId="5" applyNumberFormat="1" applyFont="1" applyFill="1" applyAlignment="1">
      <alignment horizontal="right"/>
    </xf>
    <xf numFmtId="3" fontId="8" fillId="0" borderId="1" xfId="2" applyNumberFormat="1" applyFont="1" applyFill="1" applyBorder="1" applyAlignment="1">
      <alignment horizontal="right"/>
    </xf>
    <xf numFmtId="3" fontId="7" fillId="0" borderId="0" xfId="7" applyNumberFormat="1" applyFont="1" applyFill="1" applyAlignment="1">
      <alignment horizontal="right"/>
    </xf>
    <xf numFmtId="3" fontId="7" fillId="0" borderId="0" xfId="8" applyNumberFormat="1" applyFont="1" applyFill="1" applyAlignment="1">
      <alignment horizontal="right"/>
    </xf>
    <xf numFmtId="0" fontId="7" fillId="0" borderId="0" xfId="4" applyFont="1" applyFill="1" applyAlignment="1">
      <alignment horizontal="right"/>
    </xf>
    <xf numFmtId="0" fontId="7" fillId="0" borderId="0" xfId="4" applyFont="1" applyFill="1"/>
    <xf numFmtId="0" fontId="5" fillId="0" borderId="0" xfId="2" applyFont="1" applyFill="1" applyAlignment="1">
      <alignment horizontal="right"/>
    </xf>
    <xf numFmtId="3" fontId="5" fillId="0" borderId="0" xfId="9" applyNumberFormat="1" applyFont="1" applyFill="1" applyAlignment="1">
      <alignment horizontal="right"/>
    </xf>
    <xf numFmtId="3" fontId="7" fillId="0" borderId="0" xfId="9" applyNumberFormat="1" applyFont="1" applyFill="1" applyAlignment="1">
      <alignment horizontal="right"/>
    </xf>
    <xf numFmtId="3" fontId="7" fillId="0" borderId="0" xfId="10" applyNumberFormat="1" applyFont="1" applyFill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0" xfId="11" applyNumberFormat="1" applyFont="1" applyFill="1"/>
    <xf numFmtId="43" fontId="5" fillId="0" borderId="0" xfId="1" applyNumberFormat="1" applyFont="1" applyFill="1"/>
    <xf numFmtId="3" fontId="7" fillId="0" borderId="0" xfId="11" applyNumberFormat="1" applyFont="1" applyFill="1" applyAlignment="1">
      <alignment horizontal="right"/>
    </xf>
    <xf numFmtId="165" fontId="5" fillId="0" borderId="0" xfId="1" applyNumberFormat="1" applyFont="1" applyFill="1"/>
    <xf numFmtId="3" fontId="7" fillId="0" borderId="0" xfId="12" applyNumberFormat="1" applyFont="1" applyFill="1" applyAlignment="1">
      <alignment horizontal="right"/>
    </xf>
    <xf numFmtId="3" fontId="5" fillId="0" borderId="0" xfId="13" applyNumberFormat="1" applyFont="1" applyFill="1" applyAlignment="1">
      <alignment horizontal="right"/>
    </xf>
    <xf numFmtId="3" fontId="5" fillId="0" borderId="0" xfId="14" applyNumberFormat="1" applyFont="1" applyFill="1"/>
    <xf numFmtId="0" fontId="8" fillId="0" borderId="0" xfId="2" applyFont="1" applyFill="1" applyAlignment="1">
      <alignment horizontal="right"/>
    </xf>
    <xf numFmtId="0" fontId="8" fillId="0" borderId="0" xfId="2" applyFont="1" applyFill="1"/>
    <xf numFmtId="3" fontId="5" fillId="0" borderId="0" xfId="15" applyNumberFormat="1" applyFont="1" applyFill="1" applyAlignment="1">
      <alignment horizontal="right"/>
    </xf>
    <xf numFmtId="3" fontId="7" fillId="0" borderId="0" xfId="7" applyNumberFormat="1" applyFont="1" applyFill="1" applyBorder="1"/>
    <xf numFmtId="3" fontId="7" fillId="0" borderId="0" xfId="16" applyNumberFormat="1" applyFont="1" applyFill="1" applyAlignment="1">
      <alignment horizontal="right"/>
    </xf>
    <xf numFmtId="165" fontId="5" fillId="0" borderId="0" xfId="1" applyNumberFormat="1" applyFont="1" applyFill="1" applyAlignment="1"/>
    <xf numFmtId="3" fontId="6" fillId="0" borderId="1" xfId="2" applyNumberFormat="1" applyFont="1" applyFill="1" applyBorder="1"/>
    <xf numFmtId="0" fontId="6" fillId="0" borderId="0" xfId="2" applyFont="1" applyFill="1" applyBorder="1" applyAlignment="1">
      <alignment horizontal="right"/>
    </xf>
    <xf numFmtId="0" fontId="6" fillId="0" borderId="0" xfId="2" applyFont="1" applyFill="1" applyBorder="1"/>
    <xf numFmtId="3" fontId="5" fillId="0" borderId="0" xfId="17" applyNumberFormat="1" applyFont="1" applyFill="1" applyBorder="1" applyAlignment="1">
      <alignment horizontal="right"/>
    </xf>
    <xf numFmtId="0" fontId="6" fillId="0" borderId="0" xfId="2" applyFont="1" applyFill="1" applyAlignment="1"/>
    <xf numFmtId="0" fontId="5" fillId="0" borderId="0" xfId="2" applyFont="1" applyFill="1" applyAlignment="1"/>
    <xf numFmtId="3" fontId="5" fillId="0" borderId="0" xfId="18" applyNumberFormat="1" applyFont="1" applyFill="1" applyAlignment="1">
      <alignment horizontal="right"/>
    </xf>
    <xf numFmtId="3" fontId="8" fillId="0" borderId="0" xfId="18" applyNumberFormat="1" applyFont="1" applyFill="1" applyAlignment="1">
      <alignment horizontal="right"/>
    </xf>
    <xf numFmtId="3" fontId="6" fillId="0" borderId="2" xfId="2" applyNumberFormat="1" applyFont="1" applyFill="1" applyBorder="1" applyAlignment="1">
      <alignment horizontal="right"/>
    </xf>
    <xf numFmtId="3" fontId="5" fillId="0" borderId="0" xfId="19" applyNumberFormat="1" applyFont="1" applyFill="1" applyAlignment="1">
      <alignment horizontal="right"/>
    </xf>
    <xf numFmtId="3" fontId="5" fillId="0" borderId="0" xfId="20" applyNumberFormat="1" applyFont="1" applyFill="1" applyAlignment="1">
      <alignment horizontal="right"/>
    </xf>
    <xf numFmtId="164" fontId="5" fillId="0" borderId="0" xfId="1" applyFont="1" applyFill="1"/>
    <xf numFmtId="0" fontId="4" fillId="0" borderId="0" xfId="2" applyFont="1" applyFill="1" applyBorder="1"/>
    <xf numFmtId="3" fontId="4" fillId="0" borderId="0" xfId="2" applyNumberFormat="1" applyFont="1" applyFill="1"/>
    <xf numFmtId="0" fontId="4" fillId="0" borderId="0" xfId="12" applyFont="1" applyFill="1" applyBorder="1"/>
    <xf numFmtId="0" fontId="4" fillId="0" borderId="0" xfId="12" applyFont="1" applyFill="1"/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/>
    <xf numFmtId="0" fontId="4" fillId="0" borderId="0" xfId="2" applyFont="1" applyFill="1" applyAlignment="1">
      <alignment horizontal="left" wrapText="1"/>
    </xf>
    <xf numFmtId="0" fontId="9" fillId="0" borderId="0" xfId="2" applyFont="1" applyFill="1"/>
    <xf numFmtId="3" fontId="4" fillId="0" borderId="0" xfId="2" applyNumberFormat="1" applyFont="1" applyFill="1" applyAlignment="1">
      <alignment horizontal="right"/>
    </xf>
    <xf numFmtId="0" fontId="10" fillId="0" borderId="0" xfId="2" applyFont="1" applyFill="1"/>
    <xf numFmtId="0" fontId="11" fillId="0" borderId="0" xfId="2" applyFont="1" applyFill="1"/>
    <xf numFmtId="0" fontId="12" fillId="0" borderId="0" xfId="2" applyFont="1" applyFill="1"/>
    <xf numFmtId="1" fontId="9" fillId="0" borderId="0" xfId="2" applyNumberFormat="1" applyFont="1" applyFill="1"/>
    <xf numFmtId="0" fontId="3" fillId="0" borderId="0" xfId="2" applyFont="1" applyFill="1" applyAlignment="1">
      <alignment horizontal="center"/>
    </xf>
    <xf numFmtId="0" fontId="3" fillId="0" borderId="0" xfId="12" applyFont="1" applyFill="1" applyBorder="1" applyAlignment="1">
      <alignment horizontal="center" wrapText="1"/>
    </xf>
    <xf numFmtId="0" fontId="3" fillId="0" borderId="0" xfId="12" applyFont="1" applyFill="1" applyBorder="1" applyAlignment="1">
      <alignment horizontal="center"/>
    </xf>
    <xf numFmtId="0" fontId="3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Continuous"/>
    </xf>
    <xf numFmtId="0" fontId="5" fillId="0" borderId="0" xfId="12" applyFont="1" applyFill="1" applyAlignment="1">
      <alignment horizontal="centerContinuous"/>
    </xf>
    <xf numFmtId="3" fontId="5" fillId="0" borderId="0" xfId="12" applyNumberFormat="1" applyFont="1" applyFill="1" applyBorder="1" applyAlignment="1">
      <alignment horizontal="right"/>
    </xf>
    <xf numFmtId="0" fontId="5" fillId="0" borderId="0" xfId="12" applyFont="1" applyFill="1"/>
    <xf numFmtId="0" fontId="5" fillId="0" borderId="0" xfId="12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3" fontId="6" fillId="0" borderId="0" xfId="12" applyNumberFormat="1" applyFont="1" applyFill="1" applyBorder="1" applyAlignment="1">
      <alignment horizontal="right"/>
    </xf>
    <xf numFmtId="0" fontId="5" fillId="0" borderId="0" xfId="12" applyFont="1" applyFill="1" applyBorder="1" applyAlignment="1">
      <alignment horizontal="left"/>
    </xf>
    <xf numFmtId="0" fontId="6" fillId="0" borderId="0" xfId="12" applyFont="1" applyFill="1" applyBorder="1"/>
    <xf numFmtId="3" fontId="5" fillId="0" borderId="0" xfId="12" applyNumberFormat="1" applyFont="1" applyFill="1" applyAlignment="1">
      <alignment horizontal="right"/>
    </xf>
    <xf numFmtId="3" fontId="5" fillId="0" borderId="0" xfId="12" applyNumberFormat="1" applyFont="1" applyFill="1" applyBorder="1"/>
    <xf numFmtId="3" fontId="6" fillId="0" borderId="1" xfId="12" applyNumberFormat="1" applyFont="1" applyFill="1" applyBorder="1" applyAlignment="1">
      <alignment horizontal="right"/>
    </xf>
    <xf numFmtId="3" fontId="6" fillId="0" borderId="0" xfId="12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3" fontId="6" fillId="0" borderId="0" xfId="12" applyNumberFormat="1" applyFont="1" applyFill="1" applyBorder="1"/>
    <xf numFmtId="0" fontId="12" fillId="0" borderId="0" xfId="12" applyFont="1" applyFill="1"/>
    <xf numFmtId="164" fontId="5" fillId="0" borderId="0" xfId="1" applyFont="1" applyFill="1" applyBorder="1"/>
    <xf numFmtId="3" fontId="5" fillId="0" borderId="0" xfId="12" quotePrefix="1" applyNumberFormat="1" applyFont="1" applyFill="1" applyBorder="1" applyAlignment="1">
      <alignment horizontal="right"/>
    </xf>
    <xf numFmtId="3" fontId="5" fillId="0" borderId="0" xfId="12" applyNumberFormat="1" applyFont="1" applyFill="1"/>
    <xf numFmtId="3" fontId="7" fillId="0" borderId="0" xfId="12" applyNumberFormat="1" applyFont="1" applyFill="1" applyBorder="1" applyAlignment="1">
      <alignment horizontal="right"/>
    </xf>
    <xf numFmtId="0" fontId="7" fillId="0" borderId="0" xfId="12" applyFont="1" applyBorder="1" applyAlignment="1">
      <alignment horizontal="left"/>
    </xf>
    <xf numFmtId="0" fontId="7" fillId="0" borderId="0" xfId="12" applyFont="1" applyBorder="1"/>
    <xf numFmtId="0" fontId="6" fillId="0" borderId="0" xfId="12" applyFont="1" applyFill="1"/>
    <xf numFmtId="0" fontId="6" fillId="0" borderId="0" xfId="12" applyFont="1" applyFill="1" applyBorder="1" applyAlignment="1">
      <alignment horizontal="left"/>
    </xf>
    <xf numFmtId="4" fontId="15" fillId="0" borderId="0" xfId="12" applyNumberFormat="1" applyFont="1" applyFill="1" applyBorder="1"/>
    <xf numFmtId="3" fontId="16" fillId="0" borderId="0" xfId="12" applyNumberFormat="1" applyFont="1" applyFill="1" applyBorder="1" applyAlignment="1">
      <alignment horizontal="right"/>
    </xf>
    <xf numFmtId="3" fontId="6" fillId="0" borderId="2" xfId="12" applyNumberFormat="1" applyFont="1" applyFill="1" applyBorder="1" applyAlignment="1">
      <alignment horizontal="right"/>
    </xf>
    <xf numFmtId="3" fontId="6" fillId="0" borderId="0" xfId="12" applyNumberFormat="1" applyFont="1" applyFill="1" applyAlignment="1">
      <alignment horizontal="right"/>
    </xf>
    <xf numFmtId="3" fontId="4" fillId="0" borderId="0" xfId="12" applyNumberFormat="1" applyFont="1" applyFill="1" applyBorder="1"/>
    <xf numFmtId="3" fontId="4" fillId="0" borderId="0" xfId="12" applyNumberFormat="1" applyFont="1" applyFill="1"/>
    <xf numFmtId="0" fontId="4" fillId="0" borderId="0" xfId="12" applyFont="1" applyFill="1" applyBorder="1" applyAlignment="1">
      <alignment horizontal="left" vertical="justify"/>
    </xf>
    <xf numFmtId="0" fontId="4" fillId="0" borderId="0" xfId="12" applyFont="1" applyFill="1" applyAlignment="1">
      <alignment horizontal="left" vertical="top" wrapText="1"/>
    </xf>
    <xf numFmtId="0" fontId="4" fillId="0" borderId="0" xfId="12" applyFont="1" applyFill="1" applyAlignment="1">
      <alignment horizontal="left" vertical="top" wrapText="1"/>
    </xf>
    <xf numFmtId="3" fontId="4" fillId="0" borderId="0" xfId="12" applyNumberFormat="1" applyFont="1" applyFill="1" applyAlignment="1">
      <alignment horizontal="left" vertical="top" wrapText="1"/>
    </xf>
    <xf numFmtId="0" fontId="4" fillId="0" borderId="0" xfId="12" applyFont="1" applyFill="1" applyBorder="1" applyAlignment="1">
      <alignment horizontal="left" vertical="justify"/>
    </xf>
    <xf numFmtId="3" fontId="4" fillId="0" borderId="0" xfId="12" applyNumberFormat="1" applyFont="1" applyFill="1" applyAlignment="1">
      <alignment horizontal="right"/>
    </xf>
    <xf numFmtId="0" fontId="4" fillId="0" borderId="0" xfId="12" applyFont="1" applyFill="1" applyAlignment="1"/>
    <xf numFmtId="0" fontId="5" fillId="0" borderId="0" xfId="12" applyFont="1" applyFill="1" applyAlignment="1"/>
  </cellXfs>
  <cellStyles count="21">
    <cellStyle name="Millares" xfId="1" builtinId="3"/>
    <cellStyle name="Normal" xfId="0" builtinId="0"/>
    <cellStyle name="Normal 10" xfId="12"/>
    <cellStyle name="Normal 11" xfId="19"/>
    <cellStyle name="Normal 13" xfId="5"/>
    <cellStyle name="Normal 14" xfId="9"/>
    <cellStyle name="Normal 15" xfId="15"/>
    <cellStyle name="Normal 16" xfId="17"/>
    <cellStyle name="Normal 17" xfId="13"/>
    <cellStyle name="Normal 18" xfId="14"/>
    <cellStyle name="Normal 19" xfId="18"/>
    <cellStyle name="Normal 2" xfId="2"/>
    <cellStyle name="Normal 20" xfId="20"/>
    <cellStyle name="Normal 21" xfId="4"/>
    <cellStyle name="Normal 3" xfId="3"/>
    <cellStyle name="Normal 4" xfId="6"/>
    <cellStyle name="Normal 5" xfId="8"/>
    <cellStyle name="Normal 6" xfId="10"/>
    <cellStyle name="Normal 7" xfId="11"/>
    <cellStyle name="Normal 8" xfId="7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4</xdr:col>
      <xdr:colOff>1704975</xdr:colOff>
      <xdr:row>6</xdr:row>
      <xdr:rowOff>64181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37"/>
        <a:stretch>
          <a:fillRect/>
        </a:stretch>
      </xdr:blipFill>
      <xdr:spPr bwMode="auto">
        <a:xfrm>
          <a:off x="219075" y="0"/>
          <a:ext cx="5534025" cy="77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1267239</xdr:colOff>
      <xdr:row>0</xdr:row>
      <xdr:rowOff>38100</xdr:rowOff>
    </xdr:from>
    <xdr:to>
      <xdr:col>5</xdr:col>
      <xdr:colOff>699767</xdr:colOff>
      <xdr:row>6</xdr:row>
      <xdr:rowOff>99391</xdr:rowOff>
    </xdr:to>
    <xdr:pic>
      <xdr:nvPicPr>
        <xdr:cNvPr id="3" name="Imagen 2" descr="Logo Distrito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5364" y="38100"/>
          <a:ext cx="1270853" cy="775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1647825</xdr:colOff>
      <xdr:row>95</xdr:row>
      <xdr:rowOff>19050</xdr:rowOff>
    </xdr:from>
    <xdr:to>
      <xdr:col>5</xdr:col>
      <xdr:colOff>1161221</xdr:colOff>
      <xdr:row>97</xdr:row>
      <xdr:rowOff>47624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7" t="16464" r="51363" b="67818"/>
        <a:stretch>
          <a:fillRect/>
        </a:stretch>
      </xdr:blipFill>
      <xdr:spPr bwMode="auto">
        <a:xfrm>
          <a:off x="5695950" y="13030200"/>
          <a:ext cx="1351721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5</xdr:col>
      <xdr:colOff>1208121</xdr:colOff>
      <xdr:row>4</xdr:row>
      <xdr:rowOff>123099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37"/>
        <a:stretch>
          <a:fillRect/>
        </a:stretch>
      </xdr:blipFill>
      <xdr:spPr bwMode="auto">
        <a:xfrm>
          <a:off x="0" y="19050"/>
          <a:ext cx="5180046" cy="561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740354</xdr:colOff>
      <xdr:row>0</xdr:row>
      <xdr:rowOff>9525</xdr:rowOff>
    </xdr:from>
    <xdr:to>
      <xdr:col>6</xdr:col>
      <xdr:colOff>269299</xdr:colOff>
      <xdr:row>7</xdr:row>
      <xdr:rowOff>35502</xdr:rowOff>
    </xdr:to>
    <xdr:pic>
      <xdr:nvPicPr>
        <xdr:cNvPr id="3" name="Imagen 2" descr="Logo Distrito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2279" y="9525"/>
          <a:ext cx="1357745" cy="8641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956496</xdr:colOff>
      <xdr:row>75</xdr:row>
      <xdr:rowOff>47957</xdr:rowOff>
    </xdr:from>
    <xdr:to>
      <xdr:col>6</xdr:col>
      <xdr:colOff>322650</xdr:colOff>
      <xdr:row>77</xdr:row>
      <xdr:rowOff>67873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7" t="16464" r="51363" b="67818"/>
        <a:stretch>
          <a:fillRect/>
        </a:stretch>
      </xdr:blipFill>
      <xdr:spPr bwMode="auto">
        <a:xfrm>
          <a:off x="4928421" y="10382582"/>
          <a:ext cx="1194954" cy="305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NA%20TRABAJO/_ESTADOS%20FINANCIEROS/2023/DICIEMBRE%202023/PUBLICACIONES/ESTADOS%20FINANCIEROS%20DICIEMBRE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-DICIEMBRE 2023"/>
      <sheetName val="ANEXO 4 - DICIEMB 2023"/>
      <sheetName val="2- DICIEMBRE  COMPT 2023 2022"/>
      <sheetName val="4-  DICIEMBR COMPAR - 2023 2022"/>
    </sheetNames>
    <sheetDataSet>
      <sheetData sheetId="0"/>
      <sheetData sheetId="1">
        <row r="60">
          <cell r="F60">
            <v>-27532302907.709995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7"/>
  <sheetViews>
    <sheetView showGridLines="0" tabSelected="1" zoomScale="112" zoomScaleNormal="112" zoomScaleSheetLayoutView="94" workbookViewId="0">
      <selection activeCell="H33" sqref="H33"/>
    </sheetView>
  </sheetViews>
  <sheetFormatPr baseColWidth="10" defaultColWidth="12.85546875" defaultRowHeight="14.25" x14ac:dyDescent="0.2"/>
  <cols>
    <col min="1" max="1" width="6" style="66" customWidth="1"/>
    <col min="2" max="2" width="31.7109375" style="66" customWidth="1"/>
    <col min="3" max="3" width="17.28515625" style="66" bestFit="1" customWidth="1"/>
    <col min="4" max="4" width="5.7109375" style="66" bestFit="1" customWidth="1"/>
    <col min="5" max="5" width="27.5703125" style="66" customWidth="1"/>
    <col min="6" max="6" width="18.28515625" style="66" bestFit="1" customWidth="1"/>
    <col min="7" max="16384" width="12.85546875" style="66"/>
  </cols>
  <sheetData>
    <row r="1" spans="1:6" s="1" customFormat="1" ht="9" x14ac:dyDescent="0.15">
      <c r="A1" s="72" t="s">
        <v>0</v>
      </c>
      <c r="B1" s="72"/>
      <c r="C1" s="72"/>
      <c r="D1" s="72"/>
      <c r="E1" s="72"/>
      <c r="F1" s="72"/>
    </row>
    <row r="2" spans="1:6" s="1" customFormat="1" ht="11.45" customHeight="1" x14ac:dyDescent="0.15">
      <c r="A2" s="72" t="s">
        <v>1</v>
      </c>
      <c r="B2" s="72"/>
      <c r="C2" s="72"/>
      <c r="D2" s="72"/>
      <c r="E2" s="72"/>
      <c r="F2" s="72"/>
    </row>
    <row r="3" spans="1:6" s="1" customFormat="1" ht="9" x14ac:dyDescent="0.15">
      <c r="A3" s="72" t="s">
        <v>2</v>
      </c>
      <c r="B3" s="72"/>
      <c r="C3" s="72"/>
      <c r="D3" s="72"/>
      <c r="E3" s="72"/>
      <c r="F3" s="72"/>
    </row>
    <row r="4" spans="1:6" s="1" customFormat="1" ht="9" x14ac:dyDescent="0.15">
      <c r="A4" s="72" t="s">
        <v>3</v>
      </c>
      <c r="B4" s="72"/>
      <c r="C4" s="72"/>
      <c r="D4" s="72"/>
      <c r="E4" s="72"/>
      <c r="F4" s="72"/>
    </row>
    <row r="5" spans="1:6" s="1" customFormat="1" ht="9" x14ac:dyDescent="0.15">
      <c r="A5" s="72" t="s">
        <v>4</v>
      </c>
      <c r="B5" s="72"/>
      <c r="C5" s="72"/>
      <c r="D5" s="72"/>
      <c r="E5" s="72"/>
      <c r="F5" s="72"/>
    </row>
    <row r="6" spans="1:6" s="1" customFormat="1" ht="9" x14ac:dyDescent="0.15">
      <c r="A6" s="72" t="s">
        <v>5</v>
      </c>
      <c r="B6" s="72"/>
      <c r="C6" s="72"/>
      <c r="D6" s="72"/>
      <c r="E6" s="72"/>
      <c r="F6" s="72"/>
    </row>
    <row r="7" spans="1:6" s="1" customFormat="1" ht="9" x14ac:dyDescent="0.15">
      <c r="A7" s="72" t="s">
        <v>6</v>
      </c>
      <c r="B7" s="72"/>
      <c r="C7" s="72"/>
      <c r="D7" s="72"/>
      <c r="E7" s="72"/>
      <c r="F7" s="72"/>
    </row>
    <row r="8" spans="1:6" s="1" customFormat="1" ht="7.15" customHeight="1" x14ac:dyDescent="0.15">
      <c r="C8" s="2"/>
      <c r="D8" s="3"/>
      <c r="E8" s="3"/>
      <c r="F8" s="2"/>
    </row>
    <row r="9" spans="1:6" s="1" customFormat="1" ht="1.5" customHeight="1" x14ac:dyDescent="0.15">
      <c r="C9" s="2"/>
      <c r="D9" s="3"/>
      <c r="E9" s="3"/>
      <c r="F9" s="2"/>
    </row>
    <row r="10" spans="1:6" s="7" customFormat="1" ht="11.25" x14ac:dyDescent="0.2">
      <c r="A10" s="4" t="s">
        <v>7</v>
      </c>
      <c r="B10" s="5" t="s">
        <v>8</v>
      </c>
      <c r="C10" s="6"/>
      <c r="D10" s="4" t="s">
        <v>7</v>
      </c>
      <c r="E10" s="5" t="s">
        <v>9</v>
      </c>
      <c r="F10" s="6"/>
    </row>
    <row r="11" spans="1:6" s="7" customFormat="1" ht="11.25" x14ac:dyDescent="0.2">
      <c r="B11" s="8" t="s">
        <v>10</v>
      </c>
      <c r="C11" s="9">
        <f>+C13+C19+C22+C30+C34+C27</f>
        <v>117401943996.03209</v>
      </c>
      <c r="D11" s="10"/>
      <c r="E11" s="8" t="s">
        <v>10</v>
      </c>
      <c r="F11" s="9">
        <f>F18+F28+F33+F13</f>
        <v>144356507943.67999</v>
      </c>
    </row>
    <row r="12" spans="1:6" s="7" customFormat="1" ht="7.9" customHeight="1" x14ac:dyDescent="0.2">
      <c r="B12" s="8"/>
      <c r="C12" s="11"/>
      <c r="D12" s="10"/>
      <c r="E12" s="8"/>
      <c r="F12" s="12"/>
    </row>
    <row r="13" spans="1:6" s="7" customFormat="1" ht="11.25" x14ac:dyDescent="0.2">
      <c r="A13" s="8">
        <v>11</v>
      </c>
      <c r="B13" s="8" t="s">
        <v>11</v>
      </c>
      <c r="C13" s="9">
        <f>SUM(C14:C17)</f>
        <v>20557004246.169998</v>
      </c>
      <c r="D13" s="13">
        <v>23</v>
      </c>
      <c r="E13" s="8" t="s">
        <v>12</v>
      </c>
      <c r="F13" s="9">
        <f>F14</f>
        <v>2714285152.3400002</v>
      </c>
    </row>
    <row r="14" spans="1:6" s="7" customFormat="1" ht="12.6" customHeight="1" x14ac:dyDescent="0.2">
      <c r="A14" s="7">
        <v>1105</v>
      </c>
      <c r="B14" s="7" t="s">
        <v>13</v>
      </c>
      <c r="C14" s="14">
        <v>88703019</v>
      </c>
      <c r="D14" s="15">
        <v>2313</v>
      </c>
      <c r="E14" s="16" t="s">
        <v>14</v>
      </c>
      <c r="F14" s="17">
        <v>2714285152.3400002</v>
      </c>
    </row>
    <row r="15" spans="1:6" s="7" customFormat="1" ht="12" customHeight="1" x14ac:dyDescent="0.2">
      <c r="A15" s="7">
        <v>1110</v>
      </c>
      <c r="B15" s="7" t="s">
        <v>15</v>
      </c>
      <c r="C15" s="14">
        <v>20468301227.169998</v>
      </c>
      <c r="D15" s="15"/>
      <c r="E15" s="16"/>
      <c r="F15" s="18"/>
    </row>
    <row r="16" spans="1:6" s="7" customFormat="1" ht="12" customHeight="1" x14ac:dyDescent="0.2">
      <c r="A16" s="7">
        <v>1120</v>
      </c>
      <c r="B16" s="7" t="s">
        <v>16</v>
      </c>
      <c r="C16" s="14">
        <v>0</v>
      </c>
      <c r="D16" s="15"/>
      <c r="E16" s="16"/>
      <c r="F16" s="18"/>
    </row>
    <row r="17" spans="1:6" s="7" customFormat="1" ht="12" customHeight="1" x14ac:dyDescent="0.2">
      <c r="A17" s="7">
        <v>1132</v>
      </c>
      <c r="B17" s="7" t="s">
        <v>17</v>
      </c>
      <c r="C17" s="14">
        <v>0</v>
      </c>
      <c r="D17" s="15"/>
      <c r="E17" s="16"/>
      <c r="F17" s="18"/>
    </row>
    <row r="18" spans="1:6" s="7" customFormat="1" ht="11.45" customHeight="1" x14ac:dyDescent="0.2">
      <c r="C18" s="19"/>
      <c r="D18" s="13">
        <v>24</v>
      </c>
      <c r="E18" s="8" t="s">
        <v>18</v>
      </c>
      <c r="F18" s="20">
        <f>SUM(F19:F26)</f>
        <v>95720238330.679993</v>
      </c>
    </row>
    <row r="19" spans="1:6" s="7" customFormat="1" ht="10.9" customHeight="1" x14ac:dyDescent="0.2">
      <c r="A19" s="8">
        <v>12</v>
      </c>
      <c r="B19" s="8" t="s">
        <v>19</v>
      </c>
      <c r="C19" s="21">
        <f>SUM(C20)</f>
        <v>98097319</v>
      </c>
      <c r="D19" s="15">
        <v>2401</v>
      </c>
      <c r="E19" s="16" t="s">
        <v>20</v>
      </c>
      <c r="F19" s="18">
        <v>62382784880.199997</v>
      </c>
    </row>
    <row r="20" spans="1:6" s="7" customFormat="1" ht="12" customHeight="1" x14ac:dyDescent="0.2">
      <c r="A20" s="7">
        <v>1224</v>
      </c>
      <c r="B20" s="7" t="s">
        <v>21</v>
      </c>
      <c r="C20" s="22">
        <v>98097319</v>
      </c>
      <c r="D20" s="15">
        <v>2407</v>
      </c>
      <c r="E20" s="16" t="s">
        <v>22</v>
      </c>
      <c r="F20" s="18">
        <v>15260603620.76</v>
      </c>
    </row>
    <row r="21" spans="1:6" s="7" customFormat="1" ht="12" customHeight="1" x14ac:dyDescent="0.2">
      <c r="C21" s="19"/>
      <c r="D21" s="15">
        <v>2424</v>
      </c>
      <c r="E21" s="16" t="s">
        <v>23</v>
      </c>
      <c r="F21" s="23">
        <v>2088196477</v>
      </c>
    </row>
    <row r="22" spans="1:6" s="7" customFormat="1" ht="11.45" customHeight="1" x14ac:dyDescent="0.2">
      <c r="A22" s="8">
        <v>13</v>
      </c>
      <c r="B22" s="8" t="s">
        <v>24</v>
      </c>
      <c r="C22" s="24">
        <f>SUM(C23:C25)</f>
        <v>61868314786.674095</v>
      </c>
      <c r="D22" s="15">
        <v>2436</v>
      </c>
      <c r="E22" s="16" t="s">
        <v>25</v>
      </c>
      <c r="F22" s="18">
        <v>1479997272</v>
      </c>
    </row>
    <row r="23" spans="1:6" s="7" customFormat="1" ht="11.25" x14ac:dyDescent="0.2">
      <c r="A23" s="7">
        <v>1319</v>
      </c>
      <c r="B23" s="7" t="s">
        <v>26</v>
      </c>
      <c r="C23" s="22">
        <f>53317170492.7401-2</f>
        <v>53317170490.740097</v>
      </c>
      <c r="D23" s="15">
        <v>2440</v>
      </c>
      <c r="E23" s="16" t="s">
        <v>27</v>
      </c>
      <c r="F23" s="23">
        <v>374530884.81</v>
      </c>
    </row>
    <row r="24" spans="1:6" s="7" customFormat="1" ht="11.45" customHeight="1" x14ac:dyDescent="0.2">
      <c r="A24" s="7">
        <v>1324</v>
      </c>
      <c r="B24" s="7" t="s">
        <v>28</v>
      </c>
      <c r="C24" s="25">
        <v>7449236800</v>
      </c>
      <c r="D24" s="15">
        <v>2445</v>
      </c>
      <c r="E24" s="16" t="s">
        <v>29</v>
      </c>
      <c r="F24" s="18">
        <v>56485677</v>
      </c>
    </row>
    <row r="25" spans="1:6" s="19" customFormat="1" ht="12" customHeight="1" x14ac:dyDescent="0.2">
      <c r="A25" s="19">
        <v>1384</v>
      </c>
      <c r="B25" s="19" t="s">
        <v>30</v>
      </c>
      <c r="C25" s="26">
        <v>1101907495.934</v>
      </c>
      <c r="D25" s="27">
        <v>2460</v>
      </c>
      <c r="E25" s="28" t="s">
        <v>31</v>
      </c>
      <c r="F25" s="23">
        <v>242034973.52000001</v>
      </c>
    </row>
    <row r="26" spans="1:6" s="7" customFormat="1" ht="10.9" customHeight="1" x14ac:dyDescent="0.2">
      <c r="C26" s="26"/>
      <c r="D26" s="15">
        <v>2490</v>
      </c>
      <c r="E26" s="7" t="s">
        <v>32</v>
      </c>
      <c r="F26" s="18">
        <v>13835604545.389999</v>
      </c>
    </row>
    <row r="27" spans="1:6" s="7" customFormat="1" ht="11.25" x14ac:dyDescent="0.2">
      <c r="A27" s="8">
        <v>14</v>
      </c>
      <c r="B27" s="8" t="s">
        <v>33</v>
      </c>
      <c r="C27" s="24">
        <f>SUM(C28:C28)</f>
        <v>3096951628.0880003</v>
      </c>
      <c r="E27" s="16"/>
      <c r="F27" s="18"/>
    </row>
    <row r="28" spans="1:6" s="7" customFormat="1" ht="12" customHeight="1" x14ac:dyDescent="0.2">
      <c r="A28" s="7">
        <v>1415</v>
      </c>
      <c r="B28" s="7" t="s">
        <v>34</v>
      </c>
      <c r="C28" s="26">
        <f>(7742379070.22*40%)</f>
        <v>3096951628.0880003</v>
      </c>
      <c r="D28" s="13">
        <v>25</v>
      </c>
      <c r="E28" s="8" t="s">
        <v>35</v>
      </c>
      <c r="F28" s="9">
        <f>F29+F30</f>
        <v>26245928187.389999</v>
      </c>
    </row>
    <row r="29" spans="1:6" s="7" customFormat="1" ht="10.9" customHeight="1" x14ac:dyDescent="0.2">
      <c r="C29" s="26"/>
      <c r="D29" s="29">
        <v>2511</v>
      </c>
      <c r="E29" s="7" t="s">
        <v>36</v>
      </c>
      <c r="F29" s="30">
        <v>23442545235</v>
      </c>
    </row>
    <row r="30" spans="1:6" s="7" customFormat="1" ht="11.45" customHeight="1" x14ac:dyDescent="0.2">
      <c r="A30" s="8">
        <v>15</v>
      </c>
      <c r="B30" s="8" t="s">
        <v>37</v>
      </c>
      <c r="C30" s="24">
        <f>SUM(C31:C32)</f>
        <v>3757959207.5900002</v>
      </c>
      <c r="D30" s="29">
        <v>2514</v>
      </c>
      <c r="E30" s="7" t="s">
        <v>38</v>
      </c>
      <c r="F30" s="31">
        <f>10964166+762555786.39+29863000+1500000000+500000000</f>
        <v>2803382952.3899999</v>
      </c>
    </row>
    <row r="31" spans="1:6" s="7" customFormat="1" ht="11.25" x14ac:dyDescent="0.2">
      <c r="A31" s="7">
        <v>1514</v>
      </c>
      <c r="B31" s="7" t="s">
        <v>39</v>
      </c>
      <c r="C31" s="32">
        <v>3775023631.5900002</v>
      </c>
      <c r="D31" s="29"/>
      <c r="F31" s="30"/>
    </row>
    <row r="32" spans="1:6" s="7" customFormat="1" ht="11.25" x14ac:dyDescent="0.2">
      <c r="A32" s="7">
        <v>1580</v>
      </c>
      <c r="B32" s="7" t="s">
        <v>40</v>
      </c>
      <c r="C32" s="32">
        <v>-17064424</v>
      </c>
      <c r="D32" s="29"/>
      <c r="F32" s="30"/>
    </row>
    <row r="33" spans="1:6" s="7" customFormat="1" ht="13.15" customHeight="1" x14ac:dyDescent="0.2">
      <c r="C33" s="33"/>
      <c r="D33" s="13">
        <v>29</v>
      </c>
      <c r="E33" s="8" t="s">
        <v>41</v>
      </c>
      <c r="F33" s="9">
        <f>SUM(F34:F36)</f>
        <v>19676056273.27</v>
      </c>
    </row>
    <row r="34" spans="1:6" s="7" customFormat="1" ht="11.25" x14ac:dyDescent="0.2">
      <c r="A34" s="8">
        <v>19</v>
      </c>
      <c r="B34" s="8" t="s">
        <v>42</v>
      </c>
      <c r="C34" s="24">
        <f>SUM(C35:C42)</f>
        <v>28023616808.510006</v>
      </c>
      <c r="D34" s="7">
        <v>2902</v>
      </c>
      <c r="E34" s="7" t="s">
        <v>43</v>
      </c>
      <c r="F34" s="30">
        <v>210422534</v>
      </c>
    </row>
    <row r="35" spans="1:6" s="7" customFormat="1" ht="10.9" customHeight="1" x14ac:dyDescent="0.2">
      <c r="A35" s="7">
        <v>1904</v>
      </c>
      <c r="B35" s="7" t="s">
        <v>44</v>
      </c>
      <c r="C35" s="30">
        <f>(161097821115)*15%</f>
        <v>24164673167.25</v>
      </c>
      <c r="D35" s="7">
        <v>2910</v>
      </c>
      <c r="E35" s="7" t="s">
        <v>45</v>
      </c>
      <c r="F35" s="30">
        <v>12016396939.27</v>
      </c>
    </row>
    <row r="36" spans="1:6" s="7" customFormat="1" ht="11.25" x14ac:dyDescent="0.2">
      <c r="A36" s="7">
        <v>1905</v>
      </c>
      <c r="B36" s="7" t="s">
        <v>46</v>
      </c>
      <c r="C36" s="34">
        <v>3321054312.6500001</v>
      </c>
      <c r="D36" s="7">
        <v>2990</v>
      </c>
      <c r="E36" s="7" t="s">
        <v>47</v>
      </c>
      <c r="F36" s="30">
        <v>7449236800</v>
      </c>
    </row>
    <row r="37" spans="1:6" s="7" customFormat="1" ht="11.25" x14ac:dyDescent="0.2">
      <c r="A37" s="7">
        <v>1906</v>
      </c>
      <c r="B37" s="7" t="s">
        <v>48</v>
      </c>
      <c r="C37" s="34">
        <v>437802028.64999998</v>
      </c>
      <c r="D37" s="29"/>
      <c r="E37" s="35"/>
      <c r="F37" s="30"/>
    </row>
    <row r="38" spans="1:6" s="7" customFormat="1" ht="11.25" x14ac:dyDescent="0.2">
      <c r="A38" s="7">
        <v>1908</v>
      </c>
      <c r="B38" s="7" t="s">
        <v>49</v>
      </c>
      <c r="C38" s="36">
        <v>28774578.649999999</v>
      </c>
      <c r="D38" s="29"/>
      <c r="E38" s="37"/>
      <c r="F38" s="30"/>
    </row>
    <row r="39" spans="1:6" s="7" customFormat="1" ht="11.25" x14ac:dyDescent="0.2">
      <c r="A39" s="7">
        <v>1909</v>
      </c>
      <c r="B39" s="7" t="s">
        <v>50</v>
      </c>
      <c r="C39" s="36">
        <v>50312721.310000002</v>
      </c>
      <c r="E39" s="7" t="s">
        <v>51</v>
      </c>
      <c r="F39" s="9">
        <f>+F42+F56+F48</f>
        <v>133105339840.33</v>
      </c>
    </row>
    <row r="40" spans="1:6" s="7" customFormat="1" ht="11.25" x14ac:dyDescent="0.2">
      <c r="A40" s="7">
        <v>1970</v>
      </c>
      <c r="B40" s="7" t="s">
        <v>52</v>
      </c>
      <c r="C40" s="38">
        <v>1444704638.74</v>
      </c>
      <c r="F40" s="12"/>
    </row>
    <row r="41" spans="1:6" s="7" customFormat="1" ht="11.25" x14ac:dyDescent="0.2">
      <c r="A41" s="7">
        <v>1975</v>
      </c>
      <c r="B41" s="7" t="s">
        <v>53</v>
      </c>
      <c r="C41" s="38">
        <v>-58232000</v>
      </c>
      <c r="E41" s="8"/>
      <c r="F41" s="12"/>
    </row>
    <row r="42" spans="1:6" s="7" customFormat="1" ht="11.45" customHeight="1" x14ac:dyDescent="0.2">
      <c r="A42" s="7">
        <v>1976</v>
      </c>
      <c r="B42" s="7" t="s">
        <v>54</v>
      </c>
      <c r="C42" s="38">
        <v>-1365472638.74</v>
      </c>
      <c r="D42" s="13">
        <v>25</v>
      </c>
      <c r="E42" s="8" t="s">
        <v>35</v>
      </c>
      <c r="F42" s="9">
        <f>SUM(F43:F44)</f>
        <v>107357679874.07001</v>
      </c>
    </row>
    <row r="43" spans="1:6" s="7" customFormat="1" ht="11.25" x14ac:dyDescent="0.2">
      <c r="C43" s="36"/>
      <c r="D43" s="29">
        <v>2512</v>
      </c>
      <c r="E43" s="7" t="s">
        <v>55</v>
      </c>
      <c r="F43" s="39">
        <v>11632350814</v>
      </c>
    </row>
    <row r="44" spans="1:6" s="7" customFormat="1" ht="11.25" x14ac:dyDescent="0.2">
      <c r="B44" s="8" t="s">
        <v>51</v>
      </c>
      <c r="C44" s="24">
        <f>+C45+C55+C70+C52</f>
        <v>544158013500.91779</v>
      </c>
      <c r="D44" s="29">
        <v>2514</v>
      </c>
      <c r="E44" s="7" t="s">
        <v>38</v>
      </c>
      <c r="F44" s="40">
        <f>98528712012.46-F30</f>
        <v>95725329060.070007</v>
      </c>
    </row>
    <row r="45" spans="1:6" s="7" customFormat="1" ht="10.5" customHeight="1" x14ac:dyDescent="0.2">
      <c r="A45" s="8">
        <v>13</v>
      </c>
      <c r="B45" s="8" t="s">
        <v>24</v>
      </c>
      <c r="C45" s="24">
        <f>SUM(C46:C50)</f>
        <v>21201094449.645905</v>
      </c>
      <c r="D45" s="29"/>
      <c r="F45" s="40"/>
    </row>
    <row r="46" spans="1:6" s="7" customFormat="1" ht="11.25" x14ac:dyDescent="0.2">
      <c r="A46" s="7">
        <v>1319</v>
      </c>
      <c r="B46" s="7" t="s">
        <v>56</v>
      </c>
      <c r="C46" s="22">
        <f>78952497295.13-C23</f>
        <v>25635326804.389908</v>
      </c>
      <c r="D46" s="29"/>
      <c r="F46" s="40"/>
    </row>
    <row r="47" spans="1:6" s="7" customFormat="1" ht="11.45" customHeight="1" x14ac:dyDescent="0.2">
      <c r="A47" s="7">
        <v>1324</v>
      </c>
      <c r="B47" s="7" t="s">
        <v>28</v>
      </c>
      <c r="C47" s="25">
        <v>7784347</v>
      </c>
    </row>
    <row r="48" spans="1:6" s="19" customFormat="1" ht="12" customHeight="1" x14ac:dyDescent="0.2">
      <c r="A48" s="19">
        <v>1384</v>
      </c>
      <c r="B48" s="19" t="s">
        <v>30</v>
      </c>
      <c r="C48" s="25">
        <f>1749637087.93-C25</f>
        <v>647729591.99600005</v>
      </c>
      <c r="D48" s="41">
        <v>27</v>
      </c>
      <c r="E48" s="42" t="s">
        <v>57</v>
      </c>
      <c r="F48" s="24">
        <f>+SUM(F49:F50)</f>
        <v>25747659966.259998</v>
      </c>
    </row>
    <row r="49" spans="1:6" s="7" customFormat="1" ht="10.9" customHeight="1" x14ac:dyDescent="0.2">
      <c r="A49" s="7">
        <v>1385</v>
      </c>
      <c r="B49" s="7" t="s">
        <v>58</v>
      </c>
      <c r="C49" s="25">
        <v>11485581752.83</v>
      </c>
      <c r="D49" s="29">
        <v>2701</v>
      </c>
      <c r="E49" s="7" t="s">
        <v>59</v>
      </c>
      <c r="F49" s="43">
        <v>9703885038.3799992</v>
      </c>
    </row>
    <row r="50" spans="1:6" s="7" customFormat="1" ht="12.75" customHeight="1" x14ac:dyDescent="0.2">
      <c r="A50" s="7">
        <v>1386</v>
      </c>
      <c r="B50" s="7" t="s">
        <v>60</v>
      </c>
      <c r="C50" s="44">
        <v>-16575328046.57</v>
      </c>
      <c r="D50" s="29">
        <v>2790</v>
      </c>
      <c r="E50" s="7" t="s">
        <v>61</v>
      </c>
      <c r="F50" s="43">
        <v>16043774927.879999</v>
      </c>
    </row>
    <row r="51" spans="1:6" s="7" customFormat="1" ht="11.45" customHeight="1" x14ac:dyDescent="0.2">
      <c r="C51" s="44"/>
      <c r="D51" s="29"/>
      <c r="F51" s="43"/>
    </row>
    <row r="52" spans="1:6" s="7" customFormat="1" ht="11.25" x14ac:dyDescent="0.2">
      <c r="A52" s="8">
        <v>14</v>
      </c>
      <c r="B52" s="8" t="s">
        <v>62</v>
      </c>
      <c r="C52" s="24">
        <f>SUM(C53)</f>
        <v>4645427442.132</v>
      </c>
      <c r="D52" s="29"/>
      <c r="F52" s="43"/>
    </row>
    <row r="53" spans="1:6" s="7" customFormat="1" ht="12" customHeight="1" x14ac:dyDescent="0.2">
      <c r="A53" s="7">
        <v>1415</v>
      </c>
      <c r="B53" s="7" t="s">
        <v>34</v>
      </c>
      <c r="C53" s="26">
        <f>7742379070.22-C28</f>
        <v>4645427442.132</v>
      </c>
      <c r="D53" s="29"/>
      <c r="F53" s="43"/>
    </row>
    <row r="54" spans="1:6" s="7" customFormat="1" ht="6" customHeight="1" x14ac:dyDescent="0.2">
      <c r="C54" s="19"/>
      <c r="D54" s="29"/>
      <c r="F54" s="43"/>
    </row>
    <row r="55" spans="1:6" s="7" customFormat="1" ht="11.25" x14ac:dyDescent="0.2">
      <c r="A55" s="8">
        <v>16</v>
      </c>
      <c r="B55" s="8" t="s">
        <v>63</v>
      </c>
      <c r="C55" s="24">
        <f>SUM(C56:C68)</f>
        <v>287012172044.38989</v>
      </c>
    </row>
    <row r="56" spans="1:6" s="7" customFormat="1" ht="13.5" customHeight="1" x14ac:dyDescent="0.2">
      <c r="A56" s="7">
        <v>1605</v>
      </c>
      <c r="B56" s="7" t="s">
        <v>64</v>
      </c>
      <c r="C56" s="45">
        <v>33898250452</v>
      </c>
      <c r="D56" s="13">
        <v>29</v>
      </c>
      <c r="E56" s="8" t="s">
        <v>41</v>
      </c>
      <c r="F56" s="9">
        <f>F57</f>
        <v>0</v>
      </c>
    </row>
    <row r="57" spans="1:6" s="7" customFormat="1" ht="11.25" x14ac:dyDescent="0.2">
      <c r="A57" s="7">
        <v>1615</v>
      </c>
      <c r="B57" s="7" t="s">
        <v>65</v>
      </c>
      <c r="C57" s="45">
        <v>0</v>
      </c>
      <c r="D57" s="7">
        <v>2902</v>
      </c>
      <c r="E57" s="7" t="s">
        <v>43</v>
      </c>
      <c r="F57" s="43">
        <v>0</v>
      </c>
    </row>
    <row r="58" spans="1:6" s="7" customFormat="1" ht="11.25" x14ac:dyDescent="0.2">
      <c r="A58" s="7">
        <v>1635</v>
      </c>
      <c r="B58" s="7" t="s">
        <v>66</v>
      </c>
      <c r="C58" s="45">
        <v>987428326.28999996</v>
      </c>
      <c r="F58" s="46"/>
    </row>
    <row r="59" spans="1:6" s="7" customFormat="1" ht="11.25" x14ac:dyDescent="0.2">
      <c r="A59" s="7">
        <v>1640</v>
      </c>
      <c r="B59" s="7" t="s">
        <v>67</v>
      </c>
      <c r="C59" s="45">
        <f>216187850247+34717593348</f>
        <v>250905443595</v>
      </c>
      <c r="F59" s="46"/>
    </row>
    <row r="60" spans="1:6" s="7" customFormat="1" ht="11.25" x14ac:dyDescent="0.2">
      <c r="A60" s="7">
        <v>1655</v>
      </c>
      <c r="B60" s="7" t="s">
        <v>68</v>
      </c>
      <c r="C60" s="45">
        <v>1238698106.73</v>
      </c>
    </row>
    <row r="61" spans="1:6" s="7" customFormat="1" ht="11.25" x14ac:dyDescent="0.2">
      <c r="A61" s="7">
        <v>1660</v>
      </c>
      <c r="B61" s="7" t="s">
        <v>69</v>
      </c>
      <c r="C61" s="45">
        <v>25368682791.599998</v>
      </c>
      <c r="D61" s="29"/>
      <c r="E61" s="8" t="s">
        <v>70</v>
      </c>
      <c r="F61" s="47">
        <f>+F11+F39</f>
        <v>277461847784.01001</v>
      </c>
    </row>
    <row r="62" spans="1:6" s="7" customFormat="1" ht="11.25" x14ac:dyDescent="0.2">
      <c r="A62" s="7">
        <v>1665</v>
      </c>
      <c r="B62" s="7" t="s">
        <v>71</v>
      </c>
      <c r="C62" s="45">
        <v>6564819054.6000004</v>
      </c>
      <c r="D62" s="48"/>
      <c r="E62" s="49"/>
      <c r="F62" s="12"/>
    </row>
    <row r="63" spans="1:6" s="7" customFormat="1" ht="11.25" x14ac:dyDescent="0.2">
      <c r="A63" s="7">
        <v>1670</v>
      </c>
      <c r="B63" s="7" t="s">
        <v>72</v>
      </c>
      <c r="C63" s="45">
        <v>13229464912.57</v>
      </c>
      <c r="D63" s="29"/>
      <c r="F63" s="50"/>
    </row>
    <row r="64" spans="1:6" s="7" customFormat="1" ht="11.25" x14ac:dyDescent="0.2">
      <c r="A64" s="7">
        <v>1675</v>
      </c>
      <c r="B64" s="7" t="s">
        <v>73</v>
      </c>
      <c r="C64" s="45">
        <v>3558629887.4400001</v>
      </c>
      <c r="D64" s="29"/>
      <c r="F64" s="50"/>
    </row>
    <row r="65" spans="1:6" s="7" customFormat="1" ht="11.25" x14ac:dyDescent="0.2">
      <c r="A65" s="7">
        <v>1680</v>
      </c>
      <c r="B65" s="7" t="s">
        <v>74</v>
      </c>
      <c r="C65" s="45">
        <v>826552275</v>
      </c>
    </row>
    <row r="66" spans="1:6" s="7" customFormat="1" ht="11.25" x14ac:dyDescent="0.2">
      <c r="A66" s="7">
        <v>1681</v>
      </c>
      <c r="B66" s="7" t="s">
        <v>75</v>
      </c>
      <c r="C66" s="45">
        <v>15841675.48</v>
      </c>
      <c r="D66" s="51">
        <v>32</v>
      </c>
      <c r="E66" s="8" t="s">
        <v>76</v>
      </c>
      <c r="F66" s="9">
        <f>+F67+F68+F69+F70</f>
        <v>384098109712.94</v>
      </c>
    </row>
    <row r="67" spans="1:6" s="7" customFormat="1" ht="10.9" customHeight="1" x14ac:dyDescent="0.2">
      <c r="A67" s="7">
        <v>1685</v>
      </c>
      <c r="B67" s="7" t="s">
        <v>77</v>
      </c>
      <c r="C67" s="45">
        <v>-49083290695.25</v>
      </c>
      <c r="D67" s="52">
        <v>3208</v>
      </c>
      <c r="E67" s="7" t="s">
        <v>78</v>
      </c>
      <c r="F67" s="53">
        <v>343488746201.96002</v>
      </c>
    </row>
    <row r="68" spans="1:6" s="7" customFormat="1" ht="11.25" x14ac:dyDescent="0.2">
      <c r="A68" s="7">
        <v>1695</v>
      </c>
      <c r="B68" s="7" t="s">
        <v>79</v>
      </c>
      <c r="C68" s="45">
        <v>-498348337.06999999</v>
      </c>
      <c r="D68" s="7">
        <v>3225</v>
      </c>
      <c r="E68" s="7" t="s">
        <v>80</v>
      </c>
      <c r="F68" s="53">
        <v>68855041203.690002</v>
      </c>
    </row>
    <row r="69" spans="1:6" s="7" customFormat="1" ht="10.9" customHeight="1" x14ac:dyDescent="0.2">
      <c r="C69" s="45"/>
      <c r="D69" s="52">
        <v>3230</v>
      </c>
      <c r="E69" s="7" t="s">
        <v>81</v>
      </c>
      <c r="F69" s="54">
        <f>'[1]ANEXO 4 - DICIEMB 2023'!F60</f>
        <v>-27532302907.709995</v>
      </c>
    </row>
    <row r="70" spans="1:6" s="7" customFormat="1" ht="11.45" customHeight="1" x14ac:dyDescent="0.2">
      <c r="A70" s="8">
        <v>19</v>
      </c>
      <c r="B70" s="8" t="s">
        <v>82</v>
      </c>
      <c r="C70" s="24">
        <f>SUM(C71:C73)</f>
        <v>231299319564.75</v>
      </c>
      <c r="D70" s="52">
        <v>3280</v>
      </c>
      <c r="E70" s="7" t="s">
        <v>83</v>
      </c>
      <c r="F70" s="53">
        <v>-713374785</v>
      </c>
    </row>
    <row r="71" spans="1:6" s="7" customFormat="1" ht="11.25" x14ac:dyDescent="0.2">
      <c r="A71" s="7">
        <v>1904</v>
      </c>
      <c r="B71" s="7" t="s">
        <v>44</v>
      </c>
      <c r="C71" s="34">
        <f>224183347607-C35</f>
        <v>200018674439.75</v>
      </c>
      <c r="D71" s="52"/>
      <c r="F71" s="53"/>
    </row>
    <row r="72" spans="1:6" s="7" customFormat="1" ht="11.25" x14ac:dyDescent="0.2">
      <c r="A72" s="7">
        <v>1951</v>
      </c>
      <c r="B72" s="7" t="s">
        <v>84</v>
      </c>
      <c r="C72" s="38">
        <v>33821915000</v>
      </c>
      <c r="D72" s="52"/>
      <c r="F72" s="53"/>
    </row>
    <row r="73" spans="1:6" s="7" customFormat="1" ht="11.25" x14ac:dyDescent="0.2">
      <c r="A73" s="7">
        <v>1952</v>
      </c>
      <c r="B73" s="7" t="s">
        <v>85</v>
      </c>
      <c r="C73" s="38">
        <v>-2541269875</v>
      </c>
      <c r="D73" s="52"/>
      <c r="F73" s="53"/>
    </row>
    <row r="74" spans="1:6" s="7" customFormat="1" ht="13.5" customHeight="1" x14ac:dyDescent="0.2">
      <c r="C74" s="21"/>
      <c r="D74" s="52"/>
      <c r="F74" s="53"/>
    </row>
    <row r="75" spans="1:6" s="7" customFormat="1" ht="11.25" x14ac:dyDescent="0.2">
      <c r="B75" s="8" t="s">
        <v>86</v>
      </c>
      <c r="C75" s="24">
        <f>+C11+C44</f>
        <v>661559957496.94983</v>
      </c>
      <c r="D75" s="52"/>
      <c r="F75" s="53"/>
    </row>
    <row r="76" spans="1:6" s="7" customFormat="1" ht="11.25" customHeight="1" thickBot="1" x14ac:dyDescent="0.25">
      <c r="D76" s="52"/>
      <c r="E76" s="8" t="s">
        <v>87</v>
      </c>
      <c r="F76" s="55">
        <f>+F66+F61</f>
        <v>661559957496.94995</v>
      </c>
    </row>
    <row r="77" spans="1:6" s="7" customFormat="1" ht="12" thickTop="1" x14ac:dyDescent="0.2">
      <c r="B77" s="8" t="s">
        <v>88</v>
      </c>
      <c r="C77" s="9">
        <f>SUM(C78:C80)</f>
        <v>0</v>
      </c>
    </row>
    <row r="78" spans="1:6" s="7" customFormat="1" ht="11.25" x14ac:dyDescent="0.2">
      <c r="A78" s="7">
        <v>81</v>
      </c>
      <c r="B78" s="7" t="s">
        <v>89</v>
      </c>
      <c r="C78" s="56">
        <v>18026909505</v>
      </c>
      <c r="E78" s="8" t="s">
        <v>90</v>
      </c>
      <c r="F78" s="24">
        <f>SUM(F79:F81)</f>
        <v>0</v>
      </c>
    </row>
    <row r="79" spans="1:6" s="7" customFormat="1" ht="11.25" x14ac:dyDescent="0.2">
      <c r="A79" s="7">
        <v>83</v>
      </c>
      <c r="B79" s="7" t="s">
        <v>91</v>
      </c>
      <c r="C79" s="56">
        <v>76298665283.649994</v>
      </c>
      <c r="D79" s="7">
        <v>91</v>
      </c>
      <c r="E79" s="7" t="s">
        <v>92</v>
      </c>
      <c r="F79" s="57">
        <v>77767510105.169998</v>
      </c>
    </row>
    <row r="80" spans="1:6" s="7" customFormat="1" ht="10.5" customHeight="1" x14ac:dyDescent="0.2">
      <c r="A80" s="7">
        <v>89</v>
      </c>
      <c r="B80" s="7" t="s">
        <v>93</v>
      </c>
      <c r="C80" s="56">
        <v>-94325574788.649994</v>
      </c>
      <c r="D80" s="7">
        <v>93</v>
      </c>
      <c r="E80" s="7" t="s">
        <v>94</v>
      </c>
      <c r="F80" s="57">
        <v>3685258562</v>
      </c>
    </row>
    <row r="81" spans="1:6" s="7" customFormat="1" ht="10.5" customHeight="1" x14ac:dyDescent="0.2">
      <c r="C81" s="6"/>
      <c r="D81" s="29">
        <v>99</v>
      </c>
      <c r="E81" s="7" t="s">
        <v>95</v>
      </c>
      <c r="F81" s="57">
        <v>-81452768667.169998</v>
      </c>
    </row>
    <row r="82" spans="1:6" s="7" customFormat="1" ht="4.5" customHeight="1" x14ac:dyDescent="0.2">
      <c r="C82" s="6"/>
    </row>
    <row r="83" spans="1:6" s="7" customFormat="1" ht="11.25" x14ac:dyDescent="0.2">
      <c r="B83" s="58"/>
      <c r="C83" s="6"/>
      <c r="D83" s="29"/>
    </row>
    <row r="84" spans="1:6" s="7" customFormat="1" ht="11.25" x14ac:dyDescent="0.2">
      <c r="B84" s="58"/>
      <c r="C84" s="6"/>
      <c r="D84" s="29"/>
    </row>
    <row r="85" spans="1:6" s="7" customFormat="1" ht="11.25" x14ac:dyDescent="0.2">
      <c r="B85" s="58"/>
      <c r="C85" s="1"/>
      <c r="D85" s="29"/>
      <c r="E85" s="58"/>
    </row>
    <row r="86" spans="1:6" s="7" customFormat="1" ht="14.45" customHeight="1" x14ac:dyDescent="0.2">
      <c r="A86" s="59" t="s">
        <v>96</v>
      </c>
      <c r="B86" s="1"/>
      <c r="C86" s="60"/>
      <c r="D86" s="29"/>
      <c r="E86" s="61" t="s">
        <v>97</v>
      </c>
      <c r="F86" s="1"/>
    </row>
    <row r="87" spans="1:6" s="7" customFormat="1" ht="11.25" x14ac:dyDescent="0.2">
      <c r="A87" s="59" t="s">
        <v>98</v>
      </c>
      <c r="B87" s="1"/>
      <c r="C87" s="1"/>
      <c r="D87" s="1"/>
      <c r="E87" s="62" t="s">
        <v>99</v>
      </c>
      <c r="F87" s="1"/>
    </row>
    <row r="88" spans="1:6" s="1" customFormat="1" ht="10.15" customHeight="1" x14ac:dyDescent="0.15">
      <c r="A88" s="1" t="s">
        <v>100</v>
      </c>
      <c r="E88" s="62" t="s">
        <v>101</v>
      </c>
    </row>
    <row r="89" spans="1:6" s="1" customFormat="1" ht="9" x14ac:dyDescent="0.15">
      <c r="E89" s="63" t="s">
        <v>102</v>
      </c>
      <c r="F89" s="64"/>
    </row>
    <row r="90" spans="1:6" s="1" customFormat="1" ht="12" customHeight="1" x14ac:dyDescent="0.15">
      <c r="E90" s="65"/>
      <c r="F90" s="64"/>
    </row>
    <row r="91" spans="1:6" s="1" customFormat="1" ht="6" customHeight="1" x14ac:dyDescent="0.15">
      <c r="E91" s="65"/>
      <c r="F91" s="64"/>
    </row>
    <row r="92" spans="1:6" s="1" customFormat="1" ht="9" customHeight="1" x14ac:dyDescent="0.15">
      <c r="E92" s="65"/>
      <c r="F92" s="64"/>
    </row>
    <row r="93" spans="1:6" s="1" customFormat="1" ht="10.9" customHeight="1" x14ac:dyDescent="0.15">
      <c r="E93" s="65"/>
      <c r="F93" s="64"/>
    </row>
    <row r="94" spans="1:6" s="1" customFormat="1" ht="10.9" customHeight="1" x14ac:dyDescent="0.2">
      <c r="A94" s="61" t="s">
        <v>103</v>
      </c>
      <c r="E94" s="61"/>
      <c r="F94" s="7"/>
    </row>
    <row r="95" spans="1:6" s="1" customFormat="1" ht="11.45" customHeight="1" x14ac:dyDescent="0.2">
      <c r="A95" s="61" t="s">
        <v>104</v>
      </c>
      <c r="D95" s="66"/>
      <c r="E95" s="61"/>
      <c r="F95" s="67"/>
    </row>
    <row r="96" spans="1:6" s="1" customFormat="1" ht="11.45" customHeight="1" x14ac:dyDescent="0.2">
      <c r="A96" s="61" t="s">
        <v>105</v>
      </c>
      <c r="D96" s="68"/>
      <c r="E96" s="61"/>
      <c r="F96" s="67"/>
    </row>
    <row r="97" spans="1:6" s="1" customFormat="1" ht="11.45" customHeight="1" x14ac:dyDescent="0.2">
      <c r="A97" s="59"/>
      <c r="B97" s="69"/>
      <c r="D97" s="68"/>
      <c r="E97" s="59"/>
      <c r="F97" s="67"/>
    </row>
    <row r="98" spans="1:6" s="68" customFormat="1" ht="18" customHeight="1" x14ac:dyDescent="0.2">
      <c r="B98" s="1"/>
      <c r="C98" s="66"/>
      <c r="E98" s="59"/>
      <c r="F98" s="67"/>
    </row>
    <row r="99" spans="1:6" s="68" customFormat="1" ht="10.9" customHeight="1" x14ac:dyDescent="0.2">
      <c r="A99" s="66"/>
      <c r="B99" s="1"/>
      <c r="C99" s="66"/>
      <c r="D99" s="66"/>
      <c r="E99" s="59"/>
      <c r="F99" s="67"/>
    </row>
    <row r="100" spans="1:6" s="68" customFormat="1" ht="10.15" customHeight="1" x14ac:dyDescent="0.2">
      <c r="A100" s="66"/>
      <c r="B100" s="66"/>
      <c r="C100" s="66"/>
      <c r="D100" s="66"/>
      <c r="E100" s="66"/>
      <c r="F100" s="1"/>
    </row>
    <row r="101" spans="1:6" s="68" customFormat="1" x14ac:dyDescent="0.2">
      <c r="A101" s="66"/>
      <c r="B101" s="70"/>
      <c r="C101" s="66"/>
      <c r="D101" s="66"/>
      <c r="E101" s="66"/>
      <c r="F101" s="1"/>
    </row>
    <row r="102" spans="1:6" s="68" customFormat="1" x14ac:dyDescent="0.2">
      <c r="A102" s="60"/>
      <c r="B102" s="66"/>
      <c r="C102" s="66"/>
      <c r="D102" s="66"/>
      <c r="E102" s="66"/>
      <c r="F102" s="66"/>
    </row>
    <row r="103" spans="1:6" s="68" customFormat="1" x14ac:dyDescent="0.2">
      <c r="A103" s="66"/>
      <c r="B103" s="66"/>
      <c r="C103" s="66"/>
      <c r="D103" s="66"/>
      <c r="E103" s="66"/>
      <c r="F103" s="66"/>
    </row>
    <row r="104" spans="1:6" s="68" customFormat="1" x14ac:dyDescent="0.2">
      <c r="A104" s="66"/>
      <c r="B104" s="66"/>
      <c r="C104" s="66"/>
      <c r="D104" s="66"/>
      <c r="E104" s="66"/>
      <c r="F104" s="66"/>
    </row>
    <row r="105" spans="1:6" s="68" customFormat="1" x14ac:dyDescent="0.2">
      <c r="A105" s="66"/>
      <c r="B105" s="66"/>
      <c r="C105" s="66"/>
      <c r="D105" s="66"/>
      <c r="E105" s="71"/>
      <c r="F105" s="66"/>
    </row>
    <row r="106" spans="1:6" s="68" customFormat="1" x14ac:dyDescent="0.2">
      <c r="A106" s="66"/>
      <c r="B106" s="66"/>
      <c r="C106" s="66"/>
      <c r="D106" s="66"/>
      <c r="E106" s="71"/>
      <c r="F106" s="66"/>
    </row>
    <row r="107" spans="1:6" s="68" customFormat="1" x14ac:dyDescent="0.2">
      <c r="A107" s="66"/>
      <c r="B107" s="66"/>
      <c r="C107" s="66"/>
      <c r="D107" s="66"/>
      <c r="E107" s="66"/>
      <c r="F107" s="66"/>
    </row>
    <row r="108" spans="1:6" s="68" customFormat="1" x14ac:dyDescent="0.2">
      <c r="A108" s="66"/>
      <c r="B108" s="66"/>
      <c r="C108" s="66"/>
      <c r="D108" s="66"/>
      <c r="E108" s="71"/>
      <c r="F108" s="66"/>
    </row>
    <row r="109" spans="1:6" s="68" customFormat="1" x14ac:dyDescent="0.2">
      <c r="A109" s="66"/>
      <c r="B109" s="66"/>
      <c r="C109" s="66"/>
      <c r="D109" s="66"/>
      <c r="E109" s="71"/>
      <c r="F109" s="66"/>
    </row>
    <row r="110" spans="1:6" s="68" customFormat="1" x14ac:dyDescent="0.2">
      <c r="A110" s="66"/>
      <c r="B110" s="66"/>
      <c r="C110" s="66"/>
      <c r="D110" s="66"/>
      <c r="E110" s="66"/>
      <c r="F110" s="66"/>
    </row>
    <row r="111" spans="1:6" s="68" customFormat="1" x14ac:dyDescent="0.2">
      <c r="A111" s="66"/>
      <c r="B111" s="66"/>
      <c r="C111" s="66"/>
      <c r="D111" s="66"/>
      <c r="E111" s="66"/>
      <c r="F111" s="66"/>
    </row>
    <row r="112" spans="1:6" s="68" customFormat="1" x14ac:dyDescent="0.2">
      <c r="A112" s="66"/>
      <c r="B112" s="66"/>
      <c r="C112" s="66"/>
      <c r="D112" s="66"/>
      <c r="E112" s="66"/>
      <c r="F112" s="66"/>
    </row>
    <row r="113" spans="1:6" s="68" customFormat="1" x14ac:dyDescent="0.2">
      <c r="A113" s="66"/>
      <c r="B113" s="66"/>
      <c r="C113" s="66"/>
      <c r="D113" s="66"/>
      <c r="E113" s="66"/>
      <c r="F113" s="66"/>
    </row>
    <row r="114" spans="1:6" s="68" customFormat="1" x14ac:dyDescent="0.2">
      <c r="A114" s="66"/>
      <c r="B114" s="66"/>
      <c r="C114" s="66"/>
      <c r="D114" s="66"/>
      <c r="E114" s="66"/>
      <c r="F114" s="66"/>
    </row>
    <row r="115" spans="1:6" s="68" customFormat="1" x14ac:dyDescent="0.2">
      <c r="A115" s="66"/>
      <c r="B115" s="66"/>
      <c r="C115" s="66"/>
      <c r="D115" s="66"/>
      <c r="E115" s="66"/>
      <c r="F115" s="66"/>
    </row>
    <row r="116" spans="1:6" s="68" customFormat="1" x14ac:dyDescent="0.2">
      <c r="A116" s="66"/>
      <c r="B116" s="66"/>
      <c r="C116" s="66"/>
      <c r="D116" s="66"/>
      <c r="E116" s="66"/>
      <c r="F116" s="66"/>
    </row>
    <row r="117" spans="1:6" s="68" customFormat="1" x14ac:dyDescent="0.2">
      <c r="A117" s="66"/>
      <c r="B117" s="66"/>
      <c r="C117" s="66"/>
      <c r="D117" s="66"/>
      <c r="E117" s="66"/>
      <c r="F117" s="66"/>
    </row>
    <row r="118" spans="1:6" s="68" customFormat="1" x14ac:dyDescent="0.2">
      <c r="A118" s="66"/>
      <c r="B118" s="66"/>
      <c r="C118" s="66"/>
      <c r="D118" s="66"/>
      <c r="E118" s="66"/>
      <c r="F118" s="66"/>
    </row>
    <row r="119" spans="1:6" s="68" customFormat="1" x14ac:dyDescent="0.2">
      <c r="A119" s="66"/>
      <c r="B119" s="66"/>
      <c r="C119" s="66"/>
      <c r="D119" s="66"/>
      <c r="E119" s="66"/>
      <c r="F119" s="66"/>
    </row>
    <row r="120" spans="1:6" s="68" customFormat="1" x14ac:dyDescent="0.2">
      <c r="A120" s="66"/>
      <c r="B120" s="66"/>
      <c r="C120" s="66"/>
      <c r="D120" s="66"/>
      <c r="E120" s="66"/>
      <c r="F120" s="66"/>
    </row>
    <row r="121" spans="1:6" s="68" customFormat="1" x14ac:dyDescent="0.2">
      <c r="A121" s="66"/>
      <c r="B121" s="66"/>
      <c r="C121" s="66"/>
      <c r="D121" s="66"/>
      <c r="E121" s="66"/>
      <c r="F121" s="66"/>
    </row>
    <row r="122" spans="1:6" s="68" customFormat="1" x14ac:dyDescent="0.2">
      <c r="A122" s="66"/>
      <c r="B122" s="66"/>
      <c r="C122" s="66"/>
      <c r="D122" s="66"/>
      <c r="E122" s="66"/>
      <c r="F122" s="66"/>
    </row>
    <row r="123" spans="1:6" s="68" customFormat="1" x14ac:dyDescent="0.2">
      <c r="A123" s="66"/>
      <c r="B123" s="66"/>
      <c r="C123" s="66"/>
      <c r="D123" s="66"/>
      <c r="E123" s="66"/>
      <c r="F123" s="66"/>
    </row>
    <row r="124" spans="1:6" s="68" customFormat="1" x14ac:dyDescent="0.2">
      <c r="A124" s="66"/>
      <c r="B124" s="66"/>
      <c r="C124" s="66"/>
      <c r="D124" s="66"/>
      <c r="E124" s="66"/>
      <c r="F124" s="66"/>
    </row>
    <row r="125" spans="1:6" s="68" customFormat="1" x14ac:dyDescent="0.2">
      <c r="A125" s="66"/>
      <c r="B125" s="66"/>
      <c r="C125" s="66"/>
      <c r="D125" s="66"/>
      <c r="E125" s="66"/>
      <c r="F125" s="66"/>
    </row>
    <row r="126" spans="1:6" s="68" customFormat="1" x14ac:dyDescent="0.2">
      <c r="A126" s="66"/>
      <c r="B126" s="66"/>
      <c r="C126" s="66"/>
      <c r="D126" s="66"/>
      <c r="E126" s="66"/>
      <c r="F126" s="66"/>
    </row>
    <row r="127" spans="1:6" s="68" customFormat="1" x14ac:dyDescent="0.2">
      <c r="A127" s="66"/>
      <c r="B127" s="66"/>
      <c r="C127" s="66"/>
      <c r="D127" s="66"/>
      <c r="E127" s="66"/>
      <c r="F127" s="66"/>
    </row>
    <row r="128" spans="1:6" s="68" customFormat="1" x14ac:dyDescent="0.2">
      <c r="A128" s="66"/>
      <c r="B128" s="66"/>
      <c r="C128" s="66"/>
      <c r="D128" s="66"/>
      <c r="E128" s="66"/>
      <c r="F128" s="66"/>
    </row>
    <row r="129" spans="1:6" s="68" customFormat="1" x14ac:dyDescent="0.2">
      <c r="A129" s="66"/>
      <c r="B129" s="66"/>
      <c r="C129" s="66"/>
      <c r="D129" s="66"/>
      <c r="E129" s="66"/>
      <c r="F129" s="66"/>
    </row>
    <row r="130" spans="1:6" s="68" customFormat="1" x14ac:dyDescent="0.2">
      <c r="A130" s="66"/>
      <c r="B130" s="66"/>
      <c r="C130" s="66"/>
      <c r="D130" s="66"/>
      <c r="E130" s="66"/>
      <c r="F130" s="66"/>
    </row>
    <row r="131" spans="1:6" s="68" customFormat="1" x14ac:dyDescent="0.2">
      <c r="A131" s="66"/>
      <c r="B131" s="66"/>
      <c r="C131" s="66"/>
      <c r="D131" s="66"/>
      <c r="E131" s="66"/>
      <c r="F131" s="66"/>
    </row>
    <row r="132" spans="1:6" s="68" customFormat="1" x14ac:dyDescent="0.2">
      <c r="A132" s="66"/>
      <c r="B132" s="66"/>
      <c r="C132" s="66"/>
      <c r="D132" s="66"/>
      <c r="E132" s="66"/>
      <c r="F132" s="66"/>
    </row>
    <row r="133" spans="1:6" s="68" customFormat="1" x14ac:dyDescent="0.2">
      <c r="A133" s="66"/>
      <c r="B133" s="66"/>
      <c r="C133" s="66"/>
      <c r="D133" s="66"/>
      <c r="E133" s="66"/>
      <c r="F133" s="66"/>
    </row>
    <row r="134" spans="1:6" s="68" customFormat="1" x14ac:dyDescent="0.2">
      <c r="A134" s="66"/>
      <c r="B134" s="66"/>
      <c r="C134" s="66"/>
      <c r="D134" s="66"/>
      <c r="E134" s="66"/>
      <c r="F134" s="66"/>
    </row>
    <row r="135" spans="1:6" s="68" customFormat="1" x14ac:dyDescent="0.2">
      <c r="A135" s="66"/>
      <c r="B135" s="66"/>
      <c r="C135" s="66"/>
      <c r="D135" s="66"/>
      <c r="E135" s="66"/>
      <c r="F135" s="66"/>
    </row>
    <row r="136" spans="1:6" s="68" customFormat="1" x14ac:dyDescent="0.2">
      <c r="A136" s="66"/>
      <c r="B136" s="66"/>
      <c r="C136" s="66"/>
      <c r="D136" s="66"/>
      <c r="E136" s="66"/>
      <c r="F136" s="66"/>
    </row>
    <row r="137" spans="1:6" s="68" customFormat="1" x14ac:dyDescent="0.2">
      <c r="A137" s="66"/>
      <c r="B137" s="66"/>
      <c r="C137" s="66"/>
      <c r="D137" s="66"/>
      <c r="E137" s="66"/>
      <c r="F137" s="66"/>
    </row>
    <row r="138" spans="1:6" s="68" customFormat="1" x14ac:dyDescent="0.2">
      <c r="A138" s="66"/>
      <c r="B138" s="66"/>
      <c r="C138" s="66"/>
      <c r="D138" s="66"/>
      <c r="E138" s="66"/>
      <c r="F138" s="66"/>
    </row>
    <row r="139" spans="1:6" s="68" customFormat="1" x14ac:dyDescent="0.2">
      <c r="A139" s="66"/>
      <c r="B139" s="66"/>
      <c r="C139" s="66"/>
      <c r="D139" s="66"/>
      <c r="E139" s="66"/>
      <c r="F139" s="66"/>
    </row>
    <row r="140" spans="1:6" s="68" customFormat="1" x14ac:dyDescent="0.2">
      <c r="A140" s="66"/>
      <c r="B140" s="66"/>
      <c r="C140" s="66"/>
      <c r="D140" s="66"/>
      <c r="E140" s="66"/>
      <c r="F140" s="66"/>
    </row>
    <row r="141" spans="1:6" s="68" customFormat="1" x14ac:dyDescent="0.2">
      <c r="A141" s="66"/>
      <c r="B141" s="66"/>
      <c r="C141" s="66"/>
      <c r="D141" s="66"/>
      <c r="E141" s="66"/>
      <c r="F141" s="66"/>
    </row>
    <row r="142" spans="1:6" s="68" customFormat="1" x14ac:dyDescent="0.2">
      <c r="A142" s="66"/>
      <c r="B142" s="66"/>
      <c r="C142" s="66"/>
      <c r="D142" s="66"/>
      <c r="E142" s="66"/>
      <c r="F142" s="66"/>
    </row>
    <row r="143" spans="1:6" s="68" customFormat="1" x14ac:dyDescent="0.2">
      <c r="A143" s="66"/>
      <c r="B143" s="66"/>
      <c r="C143" s="66"/>
      <c r="D143" s="66"/>
      <c r="E143" s="66"/>
      <c r="F143" s="66"/>
    </row>
    <row r="144" spans="1:6" s="68" customFormat="1" x14ac:dyDescent="0.2">
      <c r="A144" s="66"/>
      <c r="B144" s="66"/>
      <c r="C144" s="66"/>
      <c r="D144" s="66"/>
      <c r="E144" s="66"/>
      <c r="F144" s="66"/>
    </row>
    <row r="145" spans="1:6" s="68" customFormat="1" x14ac:dyDescent="0.2">
      <c r="A145" s="66"/>
      <c r="B145" s="66"/>
      <c r="C145" s="66"/>
      <c r="D145" s="66"/>
      <c r="E145" s="66"/>
      <c r="F145" s="66"/>
    </row>
    <row r="146" spans="1:6" s="68" customFormat="1" x14ac:dyDescent="0.2">
      <c r="A146" s="66"/>
      <c r="B146" s="66"/>
      <c r="C146" s="66"/>
      <c r="D146" s="66"/>
      <c r="E146" s="66"/>
      <c r="F146" s="66"/>
    </row>
    <row r="147" spans="1:6" s="68" customFormat="1" x14ac:dyDescent="0.2">
      <c r="A147" s="66"/>
      <c r="B147" s="66"/>
      <c r="C147" s="66"/>
      <c r="D147" s="66"/>
      <c r="E147" s="66"/>
      <c r="F147" s="66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" right="0" top="0.55118110236220474" bottom="0" header="0" footer="0"/>
  <pageSetup paperSize="9" scale="70" orientation="portrait" r:id="rId1"/>
  <headerFooter alignWithMargins="0">
    <oddFooter>&amp;L&amp;7Fecha generación 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130" zoomScaleNormal="130" zoomScaleSheetLayoutView="98" workbookViewId="0">
      <selection activeCell="F25" sqref="F25"/>
    </sheetView>
  </sheetViews>
  <sheetFormatPr baseColWidth="10" defaultRowHeight="11.25" x14ac:dyDescent="0.2"/>
  <cols>
    <col min="1" max="1" width="7.7109375" style="79" customWidth="1"/>
    <col min="2" max="2" width="30" style="79" customWidth="1"/>
    <col min="3" max="3" width="6.42578125" style="79" customWidth="1"/>
    <col min="4" max="4" width="15.42578125" style="79" customWidth="1"/>
    <col min="5" max="5" width="0.5703125" style="79" hidden="1" customWidth="1"/>
    <col min="6" max="6" width="27.42578125" style="86" customWidth="1"/>
    <col min="7" max="7" width="10.28515625" style="79" customWidth="1"/>
    <col min="8" max="8" width="19.5703125" style="80" customWidth="1"/>
    <col min="9" max="9" width="12.140625" style="80" bestFit="1" customWidth="1"/>
    <col min="10" max="10" width="12.5703125" style="80" bestFit="1" customWidth="1"/>
    <col min="11" max="11" width="11.42578125" style="80"/>
    <col min="12" max="16384" width="11.42578125" style="79"/>
  </cols>
  <sheetData>
    <row r="1" spans="1:11" s="62" customFormat="1" ht="9" x14ac:dyDescent="0.15">
      <c r="A1" s="73" t="s">
        <v>106</v>
      </c>
      <c r="B1" s="73"/>
      <c r="C1" s="73"/>
      <c r="D1" s="73"/>
      <c r="E1" s="73"/>
      <c r="F1" s="73"/>
      <c r="G1" s="73"/>
      <c r="H1" s="61"/>
      <c r="I1" s="61"/>
      <c r="J1" s="61"/>
      <c r="K1" s="61"/>
    </row>
    <row r="2" spans="1:11" s="62" customFormat="1" ht="9" x14ac:dyDescent="0.15">
      <c r="A2" s="74" t="s">
        <v>1</v>
      </c>
      <c r="B2" s="74"/>
      <c r="C2" s="74"/>
      <c r="D2" s="74"/>
      <c r="E2" s="74"/>
      <c r="F2" s="74"/>
      <c r="G2" s="74"/>
      <c r="H2" s="61"/>
      <c r="I2" s="61"/>
      <c r="J2" s="61"/>
      <c r="K2" s="61"/>
    </row>
    <row r="3" spans="1:11" s="62" customFormat="1" ht="9" x14ac:dyDescent="0.15">
      <c r="A3" s="74" t="s">
        <v>2</v>
      </c>
      <c r="B3" s="74"/>
      <c r="C3" s="74"/>
      <c r="D3" s="74"/>
      <c r="E3" s="74"/>
      <c r="F3" s="74"/>
      <c r="G3" s="74"/>
      <c r="H3" s="61"/>
      <c r="I3" s="61"/>
      <c r="J3" s="61"/>
      <c r="K3" s="61"/>
    </row>
    <row r="4" spans="1:11" s="62" customFormat="1" ht="9" x14ac:dyDescent="0.15">
      <c r="A4" s="74" t="s">
        <v>3</v>
      </c>
      <c r="B4" s="74"/>
      <c r="C4" s="74"/>
      <c r="D4" s="74"/>
      <c r="E4" s="74"/>
      <c r="F4" s="74"/>
      <c r="G4" s="74"/>
      <c r="H4" s="61"/>
      <c r="I4" s="61"/>
      <c r="J4" s="61"/>
      <c r="K4" s="61"/>
    </row>
    <row r="5" spans="1:11" s="62" customFormat="1" ht="10.5" customHeight="1" x14ac:dyDescent="0.15">
      <c r="A5" s="74" t="s">
        <v>107</v>
      </c>
      <c r="B5" s="74"/>
      <c r="C5" s="74"/>
      <c r="D5" s="74"/>
      <c r="E5" s="74"/>
      <c r="F5" s="74"/>
      <c r="G5" s="75"/>
      <c r="H5" s="61"/>
      <c r="I5" s="61"/>
      <c r="J5" s="61"/>
      <c r="K5" s="61"/>
    </row>
    <row r="6" spans="1:11" s="62" customFormat="1" ht="10.5" customHeight="1" x14ac:dyDescent="0.15">
      <c r="A6" s="74" t="s">
        <v>5</v>
      </c>
      <c r="B6" s="74"/>
      <c r="C6" s="74"/>
      <c r="D6" s="74"/>
      <c r="E6" s="74"/>
      <c r="F6" s="74"/>
      <c r="G6" s="74"/>
      <c r="H6" s="61"/>
      <c r="I6" s="61"/>
      <c r="J6" s="61"/>
      <c r="K6" s="61"/>
    </row>
    <row r="7" spans="1:11" s="62" customFormat="1" ht="9" x14ac:dyDescent="0.15">
      <c r="A7" s="74" t="s">
        <v>6</v>
      </c>
      <c r="B7" s="74"/>
      <c r="C7" s="74"/>
      <c r="D7" s="74"/>
      <c r="E7" s="74"/>
      <c r="F7" s="74"/>
      <c r="G7" s="74"/>
      <c r="H7" s="61"/>
      <c r="I7" s="61"/>
      <c r="J7" s="61"/>
      <c r="K7" s="61"/>
    </row>
    <row r="8" spans="1:11" ht="9" customHeight="1" x14ac:dyDescent="0.2">
      <c r="A8" s="76"/>
      <c r="B8" s="77"/>
      <c r="C8" s="77"/>
      <c r="D8" s="77"/>
      <c r="E8" s="77"/>
      <c r="F8" s="78"/>
    </row>
    <row r="9" spans="1:11" x14ac:dyDescent="0.2">
      <c r="A9" s="81" t="s">
        <v>7</v>
      </c>
      <c r="B9" s="81" t="s">
        <v>108</v>
      </c>
      <c r="C9" s="81"/>
      <c r="D9" s="82"/>
      <c r="F9" s="83"/>
    </row>
    <row r="10" spans="1:11" x14ac:dyDescent="0.2">
      <c r="A10" s="84"/>
      <c r="B10" s="85"/>
      <c r="C10" s="85"/>
      <c r="D10" s="85"/>
      <c r="I10" s="87"/>
    </row>
    <row r="11" spans="1:11" x14ac:dyDescent="0.2">
      <c r="A11" s="84"/>
      <c r="B11" s="85" t="s">
        <v>109</v>
      </c>
      <c r="C11" s="85"/>
      <c r="D11" s="85"/>
      <c r="F11" s="88">
        <f>F13</f>
        <v>386257692797.51001</v>
      </c>
      <c r="H11" s="81"/>
      <c r="I11" s="89"/>
      <c r="J11" s="81"/>
      <c r="K11" s="81"/>
    </row>
    <row r="12" spans="1:11" x14ac:dyDescent="0.2">
      <c r="A12" s="84"/>
      <c r="B12" s="80"/>
      <c r="C12" s="80"/>
      <c r="D12" s="80"/>
      <c r="F12" s="78"/>
      <c r="I12" s="90"/>
      <c r="J12" s="90"/>
      <c r="K12" s="90"/>
    </row>
    <row r="13" spans="1:11" ht="11.45" customHeight="1" x14ac:dyDescent="0.2">
      <c r="A13" s="84">
        <v>43</v>
      </c>
      <c r="B13" s="85" t="s">
        <v>110</v>
      </c>
      <c r="C13" s="85"/>
      <c r="D13" s="91"/>
      <c r="F13" s="88">
        <f>SUM(F14:F14)</f>
        <v>386257692797.51001</v>
      </c>
      <c r="I13" s="90"/>
      <c r="J13" s="90"/>
      <c r="K13" s="90"/>
    </row>
    <row r="14" spans="1:11" x14ac:dyDescent="0.2">
      <c r="A14" s="84">
        <v>4312</v>
      </c>
      <c r="B14" s="80" t="s">
        <v>56</v>
      </c>
      <c r="C14" s="80"/>
      <c r="D14" s="80"/>
      <c r="F14" s="78">
        <v>386257692797.51001</v>
      </c>
      <c r="I14" s="90"/>
      <c r="J14" s="90"/>
      <c r="K14" s="90"/>
    </row>
    <row r="15" spans="1:11" x14ac:dyDescent="0.2">
      <c r="A15" s="84"/>
      <c r="B15" s="80"/>
      <c r="C15" s="80"/>
      <c r="D15" s="80"/>
      <c r="F15" s="78"/>
    </row>
    <row r="16" spans="1:11" x14ac:dyDescent="0.2">
      <c r="A16" s="84">
        <v>63</v>
      </c>
      <c r="B16" s="85" t="s">
        <v>111</v>
      </c>
      <c r="C16" s="85"/>
      <c r="D16" s="85"/>
      <c r="F16" s="88">
        <f>SUM(F17)</f>
        <v>397927461434.44</v>
      </c>
      <c r="G16" s="92"/>
      <c r="H16" s="93"/>
      <c r="I16" s="87"/>
    </row>
    <row r="17" spans="1:9" x14ac:dyDescent="0.2">
      <c r="A17" s="84">
        <v>6310</v>
      </c>
      <c r="B17" s="80" t="s">
        <v>56</v>
      </c>
      <c r="C17" s="80"/>
      <c r="D17" s="80"/>
      <c r="F17" s="78">
        <v>397927461434.44</v>
      </c>
      <c r="H17" s="87"/>
    </row>
    <row r="18" spans="1:9" x14ac:dyDescent="0.2">
      <c r="A18" s="84"/>
      <c r="B18" s="80"/>
      <c r="C18" s="80"/>
      <c r="D18" s="80"/>
      <c r="F18" s="94"/>
      <c r="I18" s="87"/>
    </row>
    <row r="19" spans="1:9" x14ac:dyDescent="0.2">
      <c r="A19" s="84"/>
      <c r="B19" s="85" t="s">
        <v>112</v>
      </c>
      <c r="C19" s="80"/>
      <c r="D19" s="87"/>
      <c r="F19" s="88">
        <f>F21+F31</f>
        <v>31181164923.540001</v>
      </c>
    </row>
    <row r="20" spans="1:9" x14ac:dyDescent="0.2">
      <c r="A20" s="84"/>
      <c r="B20" s="80"/>
      <c r="C20" s="80"/>
      <c r="D20" s="80"/>
      <c r="F20" s="78"/>
      <c r="I20" s="87"/>
    </row>
    <row r="21" spans="1:9" x14ac:dyDescent="0.2">
      <c r="A21" s="84">
        <v>51</v>
      </c>
      <c r="B21" s="85" t="s">
        <v>113</v>
      </c>
      <c r="C21" s="85"/>
      <c r="D21" s="85"/>
      <c r="F21" s="88">
        <f>SUM(F22:F29)</f>
        <v>27589047801.440002</v>
      </c>
      <c r="G21" s="95"/>
    </row>
    <row r="22" spans="1:9" x14ac:dyDescent="0.2">
      <c r="A22" s="84">
        <v>5101</v>
      </c>
      <c r="B22" s="80" t="s">
        <v>114</v>
      </c>
      <c r="C22" s="80"/>
      <c r="D22" s="80"/>
      <c r="F22" s="96">
        <v>10865831008.809999</v>
      </c>
      <c r="I22" s="87"/>
    </row>
    <row r="23" spans="1:9" x14ac:dyDescent="0.2">
      <c r="A23" s="84">
        <v>5102</v>
      </c>
      <c r="B23" s="80" t="s">
        <v>115</v>
      </c>
      <c r="C23" s="80"/>
      <c r="D23" s="80"/>
      <c r="F23" s="96">
        <v>106496736</v>
      </c>
    </row>
    <row r="24" spans="1:9" x14ac:dyDescent="0.2">
      <c r="A24" s="84">
        <v>5103</v>
      </c>
      <c r="B24" s="80" t="s">
        <v>116</v>
      </c>
      <c r="C24" s="80"/>
      <c r="D24" s="80"/>
      <c r="F24" s="96">
        <v>3437409850</v>
      </c>
      <c r="I24" s="87"/>
    </row>
    <row r="25" spans="1:9" x14ac:dyDescent="0.2">
      <c r="A25" s="84">
        <v>5104</v>
      </c>
      <c r="B25" s="80" t="s">
        <v>117</v>
      </c>
      <c r="C25" s="80"/>
      <c r="D25" s="80"/>
      <c r="F25" s="96">
        <v>696847100</v>
      </c>
    </row>
    <row r="26" spans="1:9" x14ac:dyDescent="0.2">
      <c r="A26" s="84">
        <v>5107</v>
      </c>
      <c r="B26" s="80" t="s">
        <v>118</v>
      </c>
      <c r="C26" s="80"/>
      <c r="D26" s="80"/>
      <c r="F26" s="96">
        <v>4911161399.4799995</v>
      </c>
      <c r="I26" s="87"/>
    </row>
    <row r="27" spans="1:9" x14ac:dyDescent="0.2">
      <c r="A27" s="84">
        <v>5108</v>
      </c>
      <c r="B27" s="80" t="s">
        <v>119</v>
      </c>
      <c r="C27" s="80"/>
      <c r="D27" s="80"/>
      <c r="F27" s="96">
        <v>32772258.710000001</v>
      </c>
    </row>
    <row r="28" spans="1:9" x14ac:dyDescent="0.2">
      <c r="A28" s="84">
        <v>5111</v>
      </c>
      <c r="B28" s="80" t="s">
        <v>120</v>
      </c>
      <c r="C28" s="80"/>
      <c r="D28" s="80"/>
      <c r="F28" s="96">
        <v>5398902660.79</v>
      </c>
      <c r="I28" s="87"/>
    </row>
    <row r="29" spans="1:9" x14ac:dyDescent="0.2">
      <c r="A29" s="84">
        <v>5120</v>
      </c>
      <c r="B29" s="80" t="s">
        <v>121</v>
      </c>
      <c r="C29" s="80"/>
      <c r="D29" s="80"/>
      <c r="F29" s="96">
        <v>2139626787.6500001</v>
      </c>
    </row>
    <row r="30" spans="1:9" x14ac:dyDescent="0.2">
      <c r="A30" s="84"/>
      <c r="B30" s="80"/>
      <c r="C30" s="80"/>
      <c r="D30" s="80"/>
      <c r="F30" s="78"/>
    </row>
    <row r="31" spans="1:9" x14ac:dyDescent="0.2">
      <c r="A31" s="84">
        <v>53</v>
      </c>
      <c r="B31" s="85" t="s">
        <v>122</v>
      </c>
      <c r="C31" s="85"/>
      <c r="D31" s="85"/>
      <c r="F31" s="88">
        <f>+SUM(F32:F40)</f>
        <v>3592117122.0999999</v>
      </c>
      <c r="H31" s="87"/>
    </row>
    <row r="32" spans="1:9" x14ac:dyDescent="0.2">
      <c r="A32" s="84">
        <v>5347</v>
      </c>
      <c r="B32" s="80" t="s">
        <v>123</v>
      </c>
      <c r="C32" s="85"/>
      <c r="D32" s="85"/>
      <c r="F32" s="78">
        <v>2058235774.6400001</v>
      </c>
      <c r="H32" s="87"/>
    </row>
    <row r="33" spans="1:16" x14ac:dyDescent="0.2">
      <c r="A33" s="84">
        <v>5350</v>
      </c>
      <c r="B33" s="80" t="s">
        <v>124</v>
      </c>
      <c r="C33" s="85"/>
      <c r="D33" s="85"/>
      <c r="F33" s="78">
        <v>16629662.25</v>
      </c>
      <c r="H33" s="87"/>
    </row>
    <row r="34" spans="1:16" x14ac:dyDescent="0.2">
      <c r="A34" s="84">
        <v>5351</v>
      </c>
      <c r="B34" s="80" t="s">
        <v>125</v>
      </c>
      <c r="C34" s="85"/>
      <c r="D34" s="85"/>
      <c r="F34" s="96">
        <v>1402484</v>
      </c>
    </row>
    <row r="35" spans="1:16" x14ac:dyDescent="0.2">
      <c r="A35" s="84">
        <v>5357</v>
      </c>
      <c r="B35" s="80" t="s">
        <v>126</v>
      </c>
      <c r="C35" s="85"/>
      <c r="D35" s="85"/>
      <c r="F35" s="96">
        <v>0</v>
      </c>
    </row>
    <row r="36" spans="1:16" s="99" customFormat="1" x14ac:dyDescent="0.2">
      <c r="A36" s="97">
        <v>5360</v>
      </c>
      <c r="B36" s="98" t="s">
        <v>127</v>
      </c>
      <c r="C36" s="85"/>
      <c r="D36" s="85"/>
      <c r="E36" s="79"/>
      <c r="F36" s="96">
        <v>512461710.20999998</v>
      </c>
      <c r="G36" s="79"/>
      <c r="H36" s="80"/>
      <c r="I36" s="80"/>
      <c r="J36" s="80"/>
      <c r="K36" s="80"/>
      <c r="L36" s="79"/>
      <c r="M36" s="79"/>
      <c r="N36" s="79"/>
      <c r="O36" s="79"/>
      <c r="P36" s="79"/>
    </row>
    <row r="37" spans="1:16" s="99" customFormat="1" x14ac:dyDescent="0.2">
      <c r="A37" s="97">
        <v>5362</v>
      </c>
      <c r="B37" s="98" t="s">
        <v>128</v>
      </c>
      <c r="C37" s="85"/>
      <c r="D37" s="85"/>
      <c r="E37" s="79"/>
      <c r="F37" s="96">
        <v>310971180</v>
      </c>
      <c r="G37" s="79"/>
      <c r="H37" s="80"/>
      <c r="I37" s="80"/>
      <c r="J37" s="80"/>
      <c r="K37" s="80"/>
      <c r="L37" s="79"/>
      <c r="M37" s="79"/>
      <c r="N37" s="79"/>
      <c r="O37" s="79"/>
      <c r="P37" s="79"/>
    </row>
    <row r="38" spans="1:16" s="99" customFormat="1" x14ac:dyDescent="0.2">
      <c r="A38" s="97">
        <v>5366</v>
      </c>
      <c r="B38" s="98" t="s">
        <v>129</v>
      </c>
      <c r="C38" s="80"/>
      <c r="D38" s="80"/>
      <c r="E38" s="79"/>
      <c r="F38" s="96">
        <v>1145646</v>
      </c>
      <c r="G38" s="79"/>
      <c r="H38" s="80"/>
      <c r="I38" s="80"/>
      <c r="J38" s="80"/>
      <c r="K38" s="80"/>
      <c r="L38" s="79"/>
      <c r="M38" s="79"/>
      <c r="N38" s="79"/>
      <c r="O38" s="79"/>
      <c r="P38" s="79"/>
    </row>
    <row r="39" spans="1:16" s="99" customFormat="1" x14ac:dyDescent="0.2">
      <c r="A39" s="97">
        <v>5368</v>
      </c>
      <c r="B39" s="98" t="s">
        <v>130</v>
      </c>
      <c r="C39" s="80"/>
      <c r="D39" s="80"/>
      <c r="E39" s="79"/>
      <c r="F39" s="96">
        <v>691270665</v>
      </c>
      <c r="G39" s="79"/>
      <c r="H39" s="80"/>
      <c r="I39" s="80"/>
      <c r="J39" s="80"/>
      <c r="K39" s="80"/>
      <c r="L39" s="79"/>
      <c r="M39" s="79"/>
      <c r="N39" s="79"/>
      <c r="O39" s="79"/>
      <c r="P39" s="79"/>
    </row>
    <row r="40" spans="1:16" s="99" customFormat="1" x14ac:dyDescent="0.2">
      <c r="A40" s="97">
        <v>5373</v>
      </c>
      <c r="B40" s="98" t="s">
        <v>61</v>
      </c>
      <c r="C40" s="80"/>
      <c r="D40" s="80"/>
      <c r="E40" s="79"/>
      <c r="F40" s="96">
        <v>0</v>
      </c>
      <c r="G40" s="79"/>
      <c r="H40" s="80"/>
      <c r="I40" s="80"/>
      <c r="J40" s="80"/>
      <c r="K40" s="80"/>
      <c r="L40" s="79"/>
      <c r="M40" s="79"/>
      <c r="N40" s="79"/>
      <c r="O40" s="79"/>
      <c r="P40" s="79"/>
    </row>
    <row r="41" spans="1:16" s="99" customFormat="1" ht="10.9" customHeight="1" x14ac:dyDescent="0.2">
      <c r="A41" s="84"/>
      <c r="B41" s="80"/>
      <c r="C41" s="80"/>
      <c r="D41" s="80"/>
      <c r="E41" s="79"/>
      <c r="F41" s="78"/>
      <c r="G41" s="79"/>
      <c r="H41" s="80"/>
      <c r="I41" s="80"/>
      <c r="J41" s="80"/>
      <c r="K41" s="80"/>
      <c r="L41" s="79"/>
      <c r="M41" s="79"/>
      <c r="N41" s="79"/>
      <c r="O41" s="79"/>
      <c r="P41" s="79"/>
    </row>
    <row r="42" spans="1:16" x14ac:dyDescent="0.2">
      <c r="A42" s="100"/>
      <c r="B42" s="85" t="s">
        <v>131</v>
      </c>
      <c r="C42" s="85"/>
      <c r="D42" s="85"/>
      <c r="F42" s="88">
        <f>F11-F16-F19</f>
        <v>-42850933560.469994</v>
      </c>
    </row>
    <row r="43" spans="1:16" x14ac:dyDescent="0.2">
      <c r="A43" s="100"/>
      <c r="B43" s="85"/>
      <c r="C43" s="85"/>
      <c r="D43" s="85"/>
      <c r="F43" s="83" t="s">
        <v>132</v>
      </c>
    </row>
    <row r="44" spans="1:16" x14ac:dyDescent="0.2">
      <c r="A44" s="84">
        <v>44</v>
      </c>
      <c r="B44" s="85" t="s">
        <v>133</v>
      </c>
      <c r="C44" s="85"/>
      <c r="D44" s="85"/>
      <c r="F44" s="88">
        <f>F45</f>
        <v>21930994270.77</v>
      </c>
    </row>
    <row r="45" spans="1:16" s="99" customFormat="1" x14ac:dyDescent="0.2">
      <c r="A45" s="84">
        <v>4430</v>
      </c>
      <c r="B45" s="80" t="s">
        <v>134</v>
      </c>
      <c r="C45" s="85"/>
      <c r="D45" s="85"/>
      <c r="E45" s="79"/>
      <c r="F45" s="96">
        <v>21930994270.77</v>
      </c>
      <c r="G45" s="79"/>
      <c r="H45" s="80"/>
      <c r="I45" s="80"/>
      <c r="J45" s="80"/>
      <c r="K45" s="80"/>
      <c r="L45" s="79"/>
      <c r="M45" s="79"/>
      <c r="N45" s="79"/>
      <c r="O45" s="79"/>
      <c r="P45" s="79"/>
    </row>
    <row r="46" spans="1:16" s="99" customFormat="1" x14ac:dyDescent="0.2">
      <c r="A46" s="84"/>
      <c r="B46" s="80"/>
      <c r="C46" s="85"/>
      <c r="D46" s="85"/>
      <c r="E46" s="79"/>
      <c r="F46" s="96"/>
      <c r="G46" s="79"/>
      <c r="H46" s="80"/>
      <c r="I46" s="80"/>
      <c r="J46" s="80"/>
      <c r="K46" s="80"/>
      <c r="L46" s="79"/>
      <c r="M46" s="79"/>
      <c r="N46" s="79"/>
      <c r="O46" s="79"/>
      <c r="P46" s="79"/>
    </row>
    <row r="47" spans="1:16" s="99" customFormat="1" x14ac:dyDescent="0.2">
      <c r="A47" s="84">
        <v>48</v>
      </c>
      <c r="B47" s="85" t="s">
        <v>135</v>
      </c>
      <c r="C47" s="85"/>
      <c r="D47" s="85"/>
      <c r="E47" s="79"/>
      <c r="F47" s="88">
        <f>SUM(F48:F50)</f>
        <v>9372229464.0699997</v>
      </c>
      <c r="G47" s="79"/>
      <c r="H47" s="87"/>
      <c r="I47" s="80"/>
      <c r="J47" s="80"/>
      <c r="K47" s="80"/>
      <c r="L47" s="79"/>
      <c r="M47" s="79"/>
      <c r="N47" s="79"/>
      <c r="O47" s="79"/>
      <c r="P47" s="79"/>
    </row>
    <row r="48" spans="1:16" x14ac:dyDescent="0.2">
      <c r="A48" s="84">
        <v>4802</v>
      </c>
      <c r="B48" s="80" t="s">
        <v>136</v>
      </c>
      <c r="C48" s="80"/>
      <c r="D48" s="80"/>
      <c r="F48" s="96">
        <v>225642634.75</v>
      </c>
    </row>
    <row r="49" spans="1:11" x14ac:dyDescent="0.2">
      <c r="A49" s="84">
        <v>4808</v>
      </c>
      <c r="B49" s="80" t="s">
        <v>137</v>
      </c>
      <c r="C49" s="80"/>
      <c r="D49" s="80"/>
      <c r="F49" s="96">
        <v>8961440959.7299995</v>
      </c>
    </row>
    <row r="50" spans="1:11" x14ac:dyDescent="0.2">
      <c r="A50" s="84">
        <v>4830</v>
      </c>
      <c r="B50" s="80" t="s">
        <v>138</v>
      </c>
      <c r="C50" s="80"/>
      <c r="D50" s="80"/>
      <c r="F50" s="96">
        <v>185145869.59</v>
      </c>
    </row>
    <row r="51" spans="1:11" x14ac:dyDescent="0.2">
      <c r="A51" s="84"/>
      <c r="B51" s="80"/>
      <c r="C51" s="80"/>
      <c r="D51" s="80"/>
      <c r="F51" s="96"/>
    </row>
    <row r="52" spans="1:11" x14ac:dyDescent="0.2">
      <c r="A52" s="100">
        <v>54</v>
      </c>
      <c r="B52" s="85" t="s">
        <v>139</v>
      </c>
      <c r="C52" s="85"/>
      <c r="D52" s="85"/>
      <c r="E52" s="99"/>
      <c r="F52" s="88">
        <f>+SUM(F53:F53)</f>
        <v>0</v>
      </c>
    </row>
    <row r="53" spans="1:11" x14ac:dyDescent="0.2">
      <c r="A53" s="84">
        <v>5424</v>
      </c>
      <c r="B53" s="80" t="s">
        <v>134</v>
      </c>
      <c r="C53" s="80"/>
      <c r="D53" s="80"/>
      <c r="F53" s="78">
        <v>0</v>
      </c>
      <c r="I53" s="87"/>
    </row>
    <row r="54" spans="1:11" x14ac:dyDescent="0.2">
      <c r="A54" s="100"/>
      <c r="B54" s="85"/>
      <c r="C54" s="85"/>
      <c r="D54" s="85"/>
      <c r="F54" s="83"/>
    </row>
    <row r="55" spans="1:11" x14ac:dyDescent="0.2">
      <c r="A55" s="84">
        <v>58</v>
      </c>
      <c r="B55" s="85" t="s">
        <v>140</v>
      </c>
      <c r="C55" s="80"/>
      <c r="D55" s="80"/>
      <c r="F55" s="88">
        <f>SUM(F56:F58)</f>
        <v>15984593082.08</v>
      </c>
    </row>
    <row r="56" spans="1:11" x14ac:dyDescent="0.2">
      <c r="A56" s="84">
        <v>5802</v>
      </c>
      <c r="B56" s="80" t="s">
        <v>141</v>
      </c>
      <c r="C56" s="80"/>
      <c r="D56" s="80"/>
      <c r="F56" s="96">
        <v>52099547.18</v>
      </c>
    </row>
    <row r="57" spans="1:11" x14ac:dyDescent="0.2">
      <c r="A57" s="84">
        <v>5804</v>
      </c>
      <c r="B57" s="80" t="s">
        <v>136</v>
      </c>
      <c r="C57" s="80"/>
      <c r="D57" s="80"/>
      <c r="F57" s="96">
        <v>1746166564.72</v>
      </c>
      <c r="H57" s="101" t="e">
        <f>#REF!-#REF!</f>
        <v>#REF!</v>
      </c>
    </row>
    <row r="58" spans="1:11" x14ac:dyDescent="0.2">
      <c r="A58" s="84">
        <v>5890</v>
      </c>
      <c r="B58" s="80" t="s">
        <v>142</v>
      </c>
      <c r="C58" s="80"/>
      <c r="D58" s="80"/>
      <c r="F58" s="96">
        <f>14186326969+1.18</f>
        <v>14186326970.18</v>
      </c>
    </row>
    <row r="59" spans="1:11" ht="6" customHeight="1" x14ac:dyDescent="0.2">
      <c r="A59" s="84"/>
      <c r="B59" s="80"/>
      <c r="C59" s="80"/>
      <c r="D59" s="80"/>
      <c r="F59" s="102"/>
    </row>
    <row r="60" spans="1:11" ht="15" customHeight="1" thickBot="1" x14ac:dyDescent="0.25">
      <c r="A60" s="80"/>
      <c r="B60" s="99" t="s">
        <v>143</v>
      </c>
      <c r="F60" s="103">
        <f>+F42+F47-F55+F44-F52</f>
        <v>-27532302907.709995</v>
      </c>
      <c r="H60" s="61"/>
    </row>
    <row r="61" spans="1:11" s="62" customFormat="1" ht="10.5" customHeight="1" thickTop="1" x14ac:dyDescent="0.2">
      <c r="A61" s="79"/>
      <c r="B61" s="79"/>
      <c r="C61" s="79"/>
      <c r="D61" s="79"/>
      <c r="E61" s="79"/>
      <c r="F61" s="86"/>
      <c r="G61" s="79"/>
      <c r="H61" s="61"/>
      <c r="I61" s="61"/>
      <c r="J61" s="80"/>
      <c r="K61" s="61"/>
    </row>
    <row r="62" spans="1:11" s="62" customFormat="1" x14ac:dyDescent="0.2">
      <c r="A62" s="79"/>
      <c r="B62" s="85" t="s">
        <v>144</v>
      </c>
      <c r="C62" s="79"/>
      <c r="D62" s="79"/>
      <c r="E62" s="79"/>
      <c r="F62" s="104">
        <v>0</v>
      </c>
      <c r="G62" s="79"/>
      <c r="H62" s="61"/>
      <c r="I62" s="61"/>
      <c r="J62" s="61"/>
      <c r="K62" s="61"/>
    </row>
    <row r="63" spans="1:11" s="62" customFormat="1" ht="6.75" customHeight="1" x14ac:dyDescent="0.2">
      <c r="A63" s="79"/>
      <c r="B63" s="79"/>
      <c r="C63" s="79"/>
      <c r="D63" s="79"/>
      <c r="E63" s="79"/>
      <c r="F63" s="86"/>
      <c r="G63" s="79"/>
      <c r="H63" s="61"/>
      <c r="I63" s="61"/>
      <c r="J63" s="61"/>
      <c r="K63" s="61"/>
    </row>
    <row r="64" spans="1:11" s="62" customFormat="1" ht="12" customHeight="1" thickBot="1" x14ac:dyDescent="0.25">
      <c r="A64" s="79"/>
      <c r="B64" s="85" t="s">
        <v>145</v>
      </c>
      <c r="C64" s="79"/>
      <c r="D64" s="79"/>
      <c r="E64" s="79"/>
      <c r="F64" s="103">
        <f>F60+F62</f>
        <v>-27532302907.709995</v>
      </c>
      <c r="G64" s="79"/>
      <c r="H64" s="61"/>
      <c r="I64" s="61"/>
      <c r="J64" s="61"/>
      <c r="K64" s="61"/>
    </row>
    <row r="65" spans="1:11" s="62" customFormat="1" ht="8.4499999999999993" customHeight="1" thickTop="1" x14ac:dyDescent="0.2">
      <c r="A65" s="79"/>
      <c r="B65" s="79"/>
      <c r="C65" s="79"/>
      <c r="D65" s="79"/>
      <c r="E65" s="79"/>
      <c r="F65" s="86"/>
      <c r="G65" s="80"/>
      <c r="H65" s="61"/>
      <c r="I65" s="61"/>
      <c r="J65" s="61"/>
      <c r="K65" s="61"/>
    </row>
    <row r="66" spans="1:11" s="62" customFormat="1" x14ac:dyDescent="0.2">
      <c r="A66" s="79"/>
      <c r="B66" s="79"/>
      <c r="C66" s="79"/>
      <c r="D66" s="79"/>
      <c r="E66" s="79"/>
      <c r="F66" s="86"/>
      <c r="G66" s="61"/>
      <c r="H66" s="61"/>
      <c r="I66" s="61"/>
      <c r="J66" s="61"/>
      <c r="K66" s="61"/>
    </row>
    <row r="67" spans="1:11" s="62" customFormat="1" ht="10.15" customHeight="1" x14ac:dyDescent="0.2">
      <c r="A67" s="79"/>
      <c r="B67" s="79"/>
      <c r="C67" s="79"/>
      <c r="D67" s="79"/>
      <c r="E67" s="79"/>
      <c r="F67" s="86"/>
      <c r="H67" s="61"/>
      <c r="I67" s="61"/>
      <c r="J67" s="61"/>
      <c r="K67" s="61"/>
    </row>
    <row r="68" spans="1:11" s="62" customFormat="1" x14ac:dyDescent="0.2">
      <c r="A68" s="59" t="s">
        <v>96</v>
      </c>
      <c r="D68" s="61" t="s">
        <v>97</v>
      </c>
      <c r="E68" s="61" t="s">
        <v>97</v>
      </c>
      <c r="F68" s="105"/>
      <c r="H68" s="80"/>
      <c r="I68" s="61"/>
      <c r="J68" s="61"/>
      <c r="K68" s="61"/>
    </row>
    <row r="69" spans="1:11" x14ac:dyDescent="0.2">
      <c r="A69" s="59" t="s">
        <v>98</v>
      </c>
      <c r="B69" s="62"/>
      <c r="C69" s="62"/>
      <c r="D69" s="62" t="s">
        <v>99</v>
      </c>
      <c r="E69" s="62" t="s">
        <v>99</v>
      </c>
      <c r="F69" s="106"/>
      <c r="G69" s="62"/>
    </row>
    <row r="70" spans="1:11" x14ac:dyDescent="0.2">
      <c r="A70" s="1" t="s">
        <v>100</v>
      </c>
      <c r="B70" s="62"/>
      <c r="C70" s="62"/>
      <c r="D70" s="62" t="s">
        <v>101</v>
      </c>
      <c r="E70" s="62" t="s">
        <v>101</v>
      </c>
      <c r="F70" s="106"/>
      <c r="G70" s="107"/>
    </row>
    <row r="71" spans="1:11" ht="7.5" customHeight="1" x14ac:dyDescent="0.2">
      <c r="A71" s="62"/>
      <c r="B71" s="61"/>
      <c r="C71" s="62"/>
      <c r="D71" s="108" t="s">
        <v>102</v>
      </c>
      <c r="E71" s="108"/>
      <c r="F71" s="108"/>
      <c r="G71" s="62"/>
    </row>
    <row r="72" spans="1:11" x14ac:dyDescent="0.2">
      <c r="A72" s="62"/>
      <c r="B72" s="61"/>
      <c r="C72" s="62"/>
      <c r="D72" s="109"/>
      <c r="E72" s="109"/>
      <c r="F72" s="110"/>
      <c r="G72" s="62"/>
    </row>
    <row r="73" spans="1:11" x14ac:dyDescent="0.2">
      <c r="A73" s="62"/>
      <c r="B73" s="61"/>
      <c r="C73" s="62"/>
      <c r="D73" s="109"/>
      <c r="E73" s="109"/>
      <c r="F73" s="110"/>
      <c r="G73" s="62"/>
    </row>
    <row r="74" spans="1:11" x14ac:dyDescent="0.2">
      <c r="A74" s="62"/>
      <c r="B74" s="61"/>
      <c r="C74" s="62"/>
      <c r="D74" s="111"/>
      <c r="E74" s="111"/>
      <c r="F74" s="111"/>
      <c r="G74" s="62"/>
    </row>
    <row r="75" spans="1:11" x14ac:dyDescent="0.2">
      <c r="A75" s="61" t="s">
        <v>103</v>
      </c>
      <c r="B75" s="1"/>
      <c r="C75" s="62"/>
      <c r="D75" s="61"/>
      <c r="E75" s="62"/>
      <c r="F75" s="112"/>
      <c r="G75" s="62"/>
    </row>
    <row r="76" spans="1:11" x14ac:dyDescent="0.2">
      <c r="A76" s="61" t="s">
        <v>104</v>
      </c>
      <c r="B76" s="1"/>
      <c r="C76" s="62"/>
      <c r="D76" s="61"/>
      <c r="E76" s="62"/>
      <c r="F76" s="112"/>
      <c r="G76" s="62"/>
    </row>
    <row r="77" spans="1:11" x14ac:dyDescent="0.2">
      <c r="A77" s="61" t="s">
        <v>105</v>
      </c>
      <c r="B77" s="1"/>
      <c r="C77" s="62"/>
      <c r="D77" s="61"/>
      <c r="E77" s="62"/>
      <c r="F77" s="112"/>
      <c r="G77" s="62"/>
    </row>
    <row r="78" spans="1:11" x14ac:dyDescent="0.2">
      <c r="B78" s="62"/>
      <c r="C78" s="62"/>
      <c r="E78" s="113"/>
      <c r="F78" s="112"/>
      <c r="G78" s="62"/>
    </row>
    <row r="81" spans="1:6" x14ac:dyDescent="0.2">
      <c r="D81" s="61"/>
      <c r="E81" s="62"/>
      <c r="F81" s="112"/>
    </row>
    <row r="82" spans="1:6" x14ac:dyDescent="0.2">
      <c r="A82" s="80"/>
    </row>
    <row r="83" spans="1:6" x14ac:dyDescent="0.2">
      <c r="B83" s="114"/>
      <c r="C83" s="114"/>
    </row>
  </sheetData>
  <mergeCells count="9">
    <mergeCell ref="A7:G7"/>
    <mergeCell ref="D71:F71"/>
    <mergeCell ref="D74:F74"/>
    <mergeCell ref="A1:G1"/>
    <mergeCell ref="A2:G2"/>
    <mergeCell ref="A3:G3"/>
    <mergeCell ref="A4:G4"/>
    <mergeCell ref="A5:F5"/>
    <mergeCell ref="A6:G6"/>
  </mergeCells>
  <pageMargins left="1.299212598425197" right="0.43307086614173229" top="1.299212598425197" bottom="0.74803149606299213" header="0.31496062992125984" footer="0.31496062992125984"/>
  <pageSetup paperSize="9" scale="84" orientation="portrait" r:id="rId1"/>
  <headerFooter>
    <oddFooter>&amp;L&amp;7Fecha generación &amp;D</oddFooter>
  </headerFooter>
  <rowBreaks count="1" manualBreakCount="1">
    <brk id="7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2 -DICIEMBRE 2023</vt:lpstr>
      <vt:lpstr>ANEXO 4 - DICIEMB 2023</vt:lpstr>
      <vt:lpstr>'ANEXO 2 -DICIEMBRE 2023'!Área_de_impresión</vt:lpstr>
      <vt:lpstr>'ANEXO 4 - DICIEMB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TECNICA CONTABILIDAD</dc:creator>
  <cp:lastModifiedBy>metrosaluddosi</cp:lastModifiedBy>
  <dcterms:created xsi:type="dcterms:W3CDTF">2024-02-26T16:36:36Z</dcterms:created>
  <dcterms:modified xsi:type="dcterms:W3CDTF">2024-02-27T19:20:07Z</dcterms:modified>
</cp:coreProperties>
</file>